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70" tabRatio="781"/>
  </bookViews>
  <sheets>
    <sheet name="ჯამური" sheetId="3" r:id="rId1"/>
    <sheet name="სამშენებლო-სარემონტო" sheetId="1" r:id="rId2"/>
    <sheet name="ელექტროობა" sheetId="10" r:id="rId3"/>
  </sheets>
  <definedNames>
    <definedName name="_xlnm._FilterDatabase" localSheetId="1" hidden="1">'სამშენებლო-სარემონტო'!$A$7:$M$103</definedName>
    <definedName name="_xlnm.Print_Area" localSheetId="2">ელექტროობა!$A$1:$M$63</definedName>
    <definedName name="_xlnm.Print_Area" localSheetId="1">'სამშენებლო-სარემონტო'!$A$1:$M$103</definedName>
    <definedName name="_xlnm.Print_Area" localSheetId="0">ჯამური!$A$6:$B$13</definedName>
  </definedNames>
  <calcPr calcId="152511"/>
</workbook>
</file>

<file path=xl/calcChain.xml><?xml version="1.0" encoding="utf-8"?>
<calcChain xmlns="http://schemas.openxmlformats.org/spreadsheetml/2006/main">
  <c r="B12" i="3" l="1"/>
  <c r="B11" i="3"/>
  <c r="B13" i="3" l="1"/>
  <c r="F85" i="1" l="1"/>
  <c r="F92" i="1" s="1"/>
  <c r="H92" i="1" s="1"/>
  <c r="M92" i="1" s="1"/>
  <c r="E91" i="1"/>
  <c r="F83" i="1"/>
  <c r="F84" i="1" s="1"/>
  <c r="J84" i="1" s="1"/>
  <c r="M84" i="1" s="1"/>
  <c r="F82" i="1"/>
  <c r="L82" i="1" s="1"/>
  <c r="M82" i="1" s="1"/>
  <c r="F81" i="1"/>
  <c r="J81" i="1" s="1"/>
  <c r="M81" i="1" s="1"/>
  <c r="F72" i="1"/>
  <c r="F77" i="1" s="1"/>
  <c r="H77" i="1" s="1"/>
  <c r="M77" i="1" s="1"/>
  <c r="E74" i="1"/>
  <c r="F90" i="1" l="1"/>
  <c r="H90" i="1" s="1"/>
  <c r="M90" i="1" s="1"/>
  <c r="F86" i="1"/>
  <c r="J86" i="1" s="1"/>
  <c r="M86" i="1" s="1"/>
  <c r="F91" i="1"/>
  <c r="H91" i="1" s="1"/>
  <c r="M91" i="1" s="1"/>
  <c r="F87" i="1"/>
  <c r="L87" i="1" s="1"/>
  <c r="M87" i="1" s="1"/>
  <c r="F89" i="1"/>
  <c r="H89" i="1" s="1"/>
  <c r="M89" i="1" s="1"/>
  <c r="F74" i="1"/>
  <c r="L74" i="1" s="1"/>
  <c r="M74" i="1" s="1"/>
  <c r="F78" i="1"/>
  <c r="H78" i="1" s="1"/>
  <c r="M78" i="1" s="1"/>
  <c r="F75" i="1"/>
  <c r="L75" i="1" s="1"/>
  <c r="M75" i="1" s="1"/>
  <c r="F73" i="1"/>
  <c r="J73" i="1" s="1"/>
  <c r="M73" i="1" s="1"/>
  <c r="F66" i="1" l="1"/>
  <c r="F60" i="1"/>
  <c r="F64" i="1" s="1"/>
  <c r="H64" i="1" s="1"/>
  <c r="M64" i="1" s="1"/>
  <c r="F54" i="1"/>
  <c r="F15" i="1"/>
  <c r="F28" i="1"/>
  <c r="F39" i="1" s="1"/>
  <c r="F7" i="1"/>
  <c r="F61" i="1" l="1"/>
  <c r="J61" i="1" s="1"/>
  <c r="M61" i="1" s="1"/>
  <c r="F65" i="1"/>
  <c r="H65" i="1" s="1"/>
  <c r="M65" i="1" s="1"/>
  <c r="F62" i="1"/>
  <c r="L62" i="1" s="1"/>
  <c r="M62" i="1" s="1"/>
  <c r="E50" i="10" l="1"/>
  <c r="F50" i="10" s="1"/>
  <c r="H50" i="10" s="1"/>
  <c r="M50" i="10" s="1"/>
  <c r="H52" i="10"/>
  <c r="M52" i="10" s="1"/>
  <c r="F49" i="10"/>
  <c r="J49" i="10" s="1"/>
  <c r="M49" i="10" s="1"/>
  <c r="E47" i="10"/>
  <c r="F47" i="10" s="1"/>
  <c r="H47" i="10" s="1"/>
  <c r="M47" i="10" s="1"/>
  <c r="H46" i="10"/>
  <c r="M46" i="10" s="1"/>
  <c r="H45" i="10"/>
  <c r="M45" i="10" s="1"/>
  <c r="E43" i="10"/>
  <c r="F43" i="10" s="1"/>
  <c r="L43" i="10" s="1"/>
  <c r="M43" i="10" s="1"/>
  <c r="E42" i="10"/>
  <c r="F42" i="10" s="1"/>
  <c r="J42" i="10" s="1"/>
  <c r="M42" i="10" s="1"/>
  <c r="H39" i="10"/>
  <c r="M39" i="10" s="1"/>
  <c r="H38" i="10"/>
  <c r="M38" i="10" s="1"/>
  <c r="F71" i="1"/>
  <c r="H71" i="1" s="1"/>
  <c r="M71" i="1" s="1"/>
  <c r="F51" i="1"/>
  <c r="H51" i="1" s="1"/>
  <c r="M51" i="1" s="1"/>
  <c r="F43" i="1"/>
  <c r="H43" i="1" s="1"/>
  <c r="M43" i="1" s="1"/>
  <c r="E41" i="1"/>
  <c r="E40" i="1"/>
  <c r="F36" i="1"/>
  <c r="H36" i="1" s="1"/>
  <c r="M36" i="1" s="1"/>
  <c r="F35" i="1"/>
  <c r="H35" i="1" s="1"/>
  <c r="M35" i="1" s="1"/>
  <c r="F34" i="1"/>
  <c r="H34" i="1" s="1"/>
  <c r="M34" i="1" s="1"/>
  <c r="F33" i="1"/>
  <c r="H33" i="1" s="1"/>
  <c r="M33" i="1" s="1"/>
  <c r="F32" i="1"/>
  <c r="H32" i="1" s="1"/>
  <c r="M32" i="1" s="1"/>
  <c r="E30" i="1"/>
  <c r="F30" i="1" s="1"/>
  <c r="L30" i="1" s="1"/>
  <c r="M30" i="1" s="1"/>
  <c r="E29" i="1"/>
  <c r="F29" i="1" s="1"/>
  <c r="J29" i="1" s="1"/>
  <c r="M29" i="1" s="1"/>
  <c r="F38" i="1"/>
  <c r="H38" i="1" s="1"/>
  <c r="M38" i="1" s="1"/>
  <c r="F21" i="1"/>
  <c r="F13" i="1"/>
  <c r="E12" i="1"/>
  <c r="E9" i="1"/>
  <c r="F67" i="1" l="1"/>
  <c r="J67" i="1" s="1"/>
  <c r="M67" i="1" s="1"/>
  <c r="F68" i="1"/>
  <c r="L68" i="1" s="1"/>
  <c r="M68" i="1" s="1"/>
  <c r="F70" i="1"/>
  <c r="H70" i="1" s="1"/>
  <c r="M70" i="1" s="1"/>
  <c r="F50" i="1"/>
  <c r="H50" i="1" s="1"/>
  <c r="M50" i="1" s="1"/>
  <c r="F47" i="1"/>
  <c r="J47" i="1" s="1"/>
  <c r="M47" i="1" s="1"/>
  <c r="F53" i="1"/>
  <c r="H53" i="1" s="1"/>
  <c r="M53" i="1" s="1"/>
  <c r="F48" i="1"/>
  <c r="L48" i="1" s="1"/>
  <c r="M48" i="1" s="1"/>
  <c r="F52" i="1"/>
  <c r="H52" i="1" s="1"/>
  <c r="M52" i="1" s="1"/>
  <c r="F41" i="1"/>
  <c r="L41" i="1" s="1"/>
  <c r="M41" i="1" s="1"/>
  <c r="F44" i="1"/>
  <c r="H44" i="1" s="1"/>
  <c r="M44" i="1" s="1"/>
  <c r="F40" i="1"/>
  <c r="J40" i="1" s="1"/>
  <c r="M40" i="1" s="1"/>
  <c r="F45" i="1"/>
  <c r="H45" i="1" s="1"/>
  <c r="M45" i="1" s="1"/>
  <c r="F37" i="1"/>
  <c r="H37" i="1" s="1"/>
  <c r="M37" i="1" s="1"/>
  <c r="H13" i="1"/>
  <c r="M13" i="1" s="1"/>
  <c r="F15" i="10" l="1"/>
  <c r="H15" i="10" s="1"/>
  <c r="M15" i="10" s="1"/>
  <c r="F14" i="10"/>
  <c r="H14" i="10" s="1"/>
  <c r="M14" i="10" s="1"/>
  <c r="F12" i="10"/>
  <c r="J12" i="10" s="1"/>
  <c r="M12" i="10" s="1"/>
  <c r="F22" i="10"/>
  <c r="H22" i="10" s="1"/>
  <c r="M22" i="10" s="1"/>
  <c r="H21" i="10"/>
  <c r="M21" i="10" s="1"/>
  <c r="F19" i="10"/>
  <c r="J19" i="10" s="1"/>
  <c r="F18" i="10"/>
  <c r="J18" i="10" s="1"/>
  <c r="F17" i="10"/>
  <c r="J17" i="10" s="1"/>
  <c r="M17" i="10" s="1"/>
  <c r="F40" i="10"/>
  <c r="H40" i="10" s="1"/>
  <c r="M40" i="10" s="1"/>
  <c r="H37" i="10"/>
  <c r="M37" i="10" s="1"/>
  <c r="F35" i="10"/>
  <c r="L35" i="10" s="1"/>
  <c r="M35" i="10" s="1"/>
  <c r="F34" i="10"/>
  <c r="J34" i="10" s="1"/>
  <c r="M34" i="10" s="1"/>
  <c r="F32" i="10"/>
  <c r="H32" i="10" s="1"/>
  <c r="M32" i="10" s="1"/>
  <c r="F31" i="10"/>
  <c r="H31" i="10" s="1"/>
  <c r="M31" i="10" s="1"/>
  <c r="F29" i="10"/>
  <c r="J29" i="10" s="1"/>
  <c r="M29" i="10" s="1"/>
  <c r="F27" i="10"/>
  <c r="H27" i="10" s="1"/>
  <c r="M27" i="10" s="1"/>
  <c r="F26" i="10"/>
  <c r="H26" i="10" s="1"/>
  <c r="M26" i="10" s="1"/>
  <c r="F24" i="10"/>
  <c r="J24" i="10" s="1"/>
  <c r="M24" i="10" s="1"/>
  <c r="F10" i="10"/>
  <c r="H10" i="10" s="1"/>
  <c r="M10" i="10" s="1"/>
  <c r="L18" i="10" l="1"/>
  <c r="M18" i="10" s="1"/>
  <c r="L19" i="10"/>
  <c r="M19" i="10" s="1"/>
  <c r="F9" i="10"/>
  <c r="H9" i="10" s="1"/>
  <c r="F7" i="10"/>
  <c r="J7" i="10" s="1"/>
  <c r="M7" i="10" l="1"/>
  <c r="M9" i="10"/>
  <c r="H53" i="10"/>
  <c r="M54" i="10" s="1"/>
  <c r="J53" i="10"/>
  <c r="L53" i="10" l="1"/>
  <c r="M53" i="10" l="1"/>
  <c r="M55" i="10" s="1"/>
  <c r="M56" i="10" s="1"/>
  <c r="M57" i="10" s="1"/>
  <c r="M58" i="10" s="1"/>
  <c r="M59" i="10" s="1"/>
  <c r="M60" i="10" s="1"/>
  <c r="M61" i="10" s="1"/>
  <c r="M62" i="10" s="1"/>
  <c r="M63" i="10" s="1"/>
  <c r="F55" i="1"/>
  <c r="J55" i="1" s="1"/>
  <c r="M55" i="1" s="1"/>
  <c r="F25" i="1"/>
  <c r="H25" i="1" s="1"/>
  <c r="M25" i="1" s="1"/>
  <c r="F19" i="1"/>
  <c r="H19" i="1" s="1"/>
  <c r="M19" i="1" s="1"/>
  <c r="F22" i="1" l="1"/>
  <c r="J22" i="1" s="1"/>
  <c r="M22" i="1" s="1"/>
  <c r="F58" i="1"/>
  <c r="H58" i="1" s="1"/>
  <c r="M58" i="1" s="1"/>
  <c r="F59" i="1"/>
  <c r="H59" i="1" s="1"/>
  <c r="M59" i="1" s="1"/>
  <c r="F56" i="1"/>
  <c r="L56" i="1" s="1"/>
  <c r="M56" i="1" s="1"/>
  <c r="F26" i="1"/>
  <c r="H26" i="1" s="1"/>
  <c r="M26" i="1" s="1"/>
  <c r="F23" i="1"/>
  <c r="L23" i="1" s="1"/>
  <c r="M23" i="1" s="1"/>
  <c r="F27" i="1"/>
  <c r="H27" i="1" s="1"/>
  <c r="M27" i="1" s="1"/>
  <c r="F16" i="1"/>
  <c r="J16" i="1" s="1"/>
  <c r="F17" i="1"/>
  <c r="L17" i="1" s="1"/>
  <c r="F20" i="1"/>
  <c r="H20" i="1" s="1"/>
  <c r="M20" i="1" s="1"/>
  <c r="H11" i="1"/>
  <c r="M11" i="1" l="1"/>
  <c r="M17" i="1"/>
  <c r="M16" i="1"/>
  <c r="F12" i="1"/>
  <c r="F14" i="1"/>
  <c r="F8" i="1"/>
  <c r="J8" i="1" s="1"/>
  <c r="J93" i="1" s="1"/>
  <c r="F9" i="1"/>
  <c r="L9" i="1" s="1"/>
  <c r="L93" i="1" s="1"/>
  <c r="M9" i="1" l="1"/>
  <c r="M8" i="1"/>
  <c r="H14" i="1"/>
  <c r="M14" i="1" s="1"/>
  <c r="H12" i="1"/>
  <c r="H93" i="1" s="1"/>
  <c r="M12" i="1" l="1"/>
  <c r="M93" i="1" s="1"/>
  <c r="M94" i="1"/>
  <c r="M95" i="1" l="1"/>
  <c r="M96" i="1" s="1"/>
  <c r="M97" i="1" s="1"/>
  <c r="M98" i="1" s="1"/>
  <c r="M99" i="1" s="1"/>
  <c r="M100" i="1" s="1"/>
  <c r="M101" i="1" s="1"/>
  <c r="M102" i="1" s="1"/>
  <c r="M103" i="1" s="1"/>
</calcChain>
</file>

<file path=xl/sharedStrings.xml><?xml version="1.0" encoding="utf-8"?>
<sst xmlns="http://schemas.openxmlformats.org/spreadsheetml/2006/main" count="419" uniqueCount="122">
  <si>
    <t xml:space="preserve"> </t>
  </si>
  <si>
    <t>#</t>
  </si>
  <si>
    <t>t</t>
  </si>
  <si>
    <t>15-168-9
k=1.2</t>
  </si>
  <si>
    <t>srf 12-43</t>
  </si>
  <si>
    <t>srf 3-2</t>
  </si>
  <si>
    <t>ხარჯთაღრიცხვა ზუგდიდი</t>
  </si>
  <si>
    <t>შესასრულებელი სამუშაოები</t>
  </si>
  <si>
    <t>ღირებულება</t>
  </si>
  <si>
    <t>სარემონტო სამუშაოები</t>
  </si>
  <si>
    <t>ელ. სამონტაჟო სამუშაოები</t>
  </si>
  <si>
    <t>სულ მშენებლობის ღირებულება</t>
  </si>
  <si>
    <t>10-60-1
k=1.2
Knauf</t>
  </si>
  <si>
    <t>შიფრი</t>
  </si>
  <si>
    <t>განზ.</t>
  </si>
  <si>
    <t>ნორმ. ერთ-ზე</t>
  </si>
  <si>
    <t>რ-ბა</t>
  </si>
  <si>
    <t>მასალა</t>
  </si>
  <si>
    <t>ხელფასი</t>
  </si>
  <si>
    <t>მანქანა-მექანიზმები</t>
  </si>
  <si>
    <t>ერთ.ფასი</t>
  </si>
  <si>
    <t>ჯამი</t>
  </si>
  <si>
    <t>ბეტონის იატაკის მოწყობა სისქით 10 სმ მოპრიალებით</t>
  </si>
  <si>
    <t>შრომის დანახარჯი</t>
  </si>
  <si>
    <t>სხვა მანქანები</t>
  </si>
  <si>
    <t>მასალები:</t>
  </si>
  <si>
    <t>არმატურა</t>
  </si>
  <si>
    <t>ბეტონი B-25</t>
  </si>
  <si>
    <t>ქვიშა-ცემენტის ხსნარი</t>
  </si>
  <si>
    <t>სხვა მასალები</t>
  </si>
  <si>
    <t>კედლების და ტიხრების ლესვა ქ/ცემენტით</t>
  </si>
  <si>
    <t>შელესილი კედლების და ტიხრების დაშპაკვლა / შეღებვა</t>
  </si>
  <si>
    <t>საღბავი</t>
  </si>
  <si>
    <t>ფითხნი</t>
  </si>
  <si>
    <t>თაბაშირ მუყაოს ტიხრების მოწყობა</t>
  </si>
  <si>
    <t>რესურსები</t>
  </si>
  <si>
    <t>ტაბაშირ-მუყაოს ფილები</t>
  </si>
  <si>
    <r>
      <t xml:space="preserve">UW </t>
    </r>
    <r>
      <rPr>
        <sz val="11"/>
        <rFont val="Sylfaen"/>
        <family val="1"/>
      </rPr>
      <t>პროფილი</t>
    </r>
  </si>
  <si>
    <r>
      <t xml:space="preserve">CW </t>
    </r>
    <r>
      <rPr>
        <sz val="11"/>
        <rFont val="Sylfaen"/>
        <family val="1"/>
      </rPr>
      <t>პრფილი</t>
    </r>
  </si>
  <si>
    <t>შურუპი</t>
  </si>
  <si>
    <t>დუბელი</t>
  </si>
  <si>
    <t>ლენტი</t>
  </si>
  <si>
    <t>თაბაშირ მუყაოს ტიხრების დამუშავება და შეღებვა</t>
  </si>
  <si>
    <t>ფასადის დაშპაკვლა და შეღებვა</t>
  </si>
  <si>
    <t>საღებავი</t>
  </si>
  <si>
    <t>საგრუნტავი</t>
  </si>
  <si>
    <t xml:space="preserve">mdf-ის კარის მოწყობა (ფურნიტურით) </t>
  </si>
  <si>
    <t>mdf-ის კარი (ფურნიტურით)</t>
  </si>
  <si>
    <t>მეტალოპლასტმასის კარის მოწყობა</t>
  </si>
  <si>
    <t>მეტალოპლასტმასის კარი</t>
  </si>
  <si>
    <t>დასაკეცი ლითონის კარი (გარმოშკა)</t>
  </si>
  <si>
    <t>ალუმინის ვიტრაჟის მოწყობა</t>
  </si>
  <si>
    <t>ამწე 10 ტ</t>
  </si>
  <si>
    <t>ალუმინის ვიტრაჟი</t>
  </si>
  <si>
    <t>სარემონტო ორმოს მოწყობა</t>
  </si>
  <si>
    <t>არსებული ბეტონის იატაკის დემონტაჟი</t>
  </si>
  <si>
    <t>მიწის დამუშავება სარემონტო ორმოს მოსაწყობად</t>
  </si>
  <si>
    <t>სარემონტო ორმოს კედლების მოწყობა ბეტონით</t>
  </si>
  <si>
    <t>ყალიბის ფარი</t>
  </si>
  <si>
    <t>ხის მასალა</t>
  </si>
  <si>
    <t>მასალების ტრანსპორტირება</t>
  </si>
  <si>
    <t>ზედნადები ხარჯი</t>
  </si>
  <si>
    <t>გეგმიური მოგება</t>
  </si>
  <si>
    <t>გაუთვალისწინებელი სამუშაოები</t>
  </si>
  <si>
    <t>დ.ღ.გ</t>
  </si>
  <si>
    <t>მ3</t>
  </si>
  <si>
    <t>100 მ2</t>
  </si>
  <si>
    <t>მ2</t>
  </si>
  <si>
    <t>100მ3</t>
  </si>
  <si>
    <t>100 მ3</t>
  </si>
  <si>
    <t>ს.ნ. და წ.          11-11-1-2</t>
  </si>
  <si>
    <t>ს.ნ. და წ.          15-55-9</t>
  </si>
  <si>
    <t>ს.ნ. და წ.          15-168-7</t>
  </si>
  <si>
    <t>ს.ნ. და წ.          15-156-4</t>
  </si>
  <si>
    <t>ს.ნ. და წ.          10-20-1</t>
  </si>
  <si>
    <t>ს.ნ. და წ.          9-14-6</t>
  </si>
  <si>
    <t xml:space="preserve">ს.ნ. და წ.          1-80-7   </t>
  </si>
  <si>
    <t>ს.ნ. და წ.          6-11-1</t>
  </si>
  <si>
    <t>100 კვ.მ</t>
  </si>
  <si>
    <t>კვ.მ</t>
  </si>
  <si>
    <t>ლარი</t>
  </si>
  <si>
    <t>საბაზრო</t>
  </si>
  <si>
    <t>კაც/სთ</t>
  </si>
  <si>
    <t>კგ</t>
  </si>
  <si>
    <t>გრძ.მ.</t>
  </si>
  <si>
    <t>ცალი</t>
  </si>
  <si>
    <t>მანქ/სთ</t>
  </si>
  <si>
    <t>ს.ნ. და წ.          46-23-2   გამოყ.</t>
  </si>
  <si>
    <t xml:space="preserve">სარემონტო სამუშაოები </t>
  </si>
  <si>
    <t xml:space="preserve"> ჯამი</t>
  </si>
  <si>
    <t>ელექტროობა</t>
  </si>
  <si>
    <t>სპილენძის კაბელი ორმაგი იზოლაციით 3X2.5</t>
  </si>
  <si>
    <t>კაბელი სპილენძის 3X2.5 მმ2</t>
  </si>
  <si>
    <t>მთავარი გამანაწილებელი ფარი 600X400X200</t>
  </si>
  <si>
    <t>ფარი</t>
  </si>
  <si>
    <t>სანათების მოწყობა</t>
  </si>
  <si>
    <t>ამწები ანძური სამშენებლო  0.5 ტ</t>
  </si>
  <si>
    <t>ამწევი ჰიდრავლიკური</t>
  </si>
  <si>
    <t>ჭერზე საკიდი სანათი ლედ ნათურით 10 ვტ</t>
  </si>
  <si>
    <t>ორკლავიშიანი ჩამრთველები</t>
  </si>
  <si>
    <t>შტეფცელური როზეთი დამიწების კონტაქტით</t>
  </si>
  <si>
    <t>დამცავი გათიშვის მოწყობილობა</t>
  </si>
  <si>
    <t>ავტომატური ამომრთველი 10ა ერთპოლუსა</t>
  </si>
  <si>
    <t>ავტომატური ამომრთველი 25ა ერთპოლუსა</t>
  </si>
  <si>
    <t>ავტომატური ამომრთველი 25ა სამპოლუსა</t>
  </si>
  <si>
    <t>დამიწების კონტურების მოწყობა</t>
  </si>
  <si>
    <t>ზოლოვანა 40X4მმ</t>
  </si>
  <si>
    <t>სამფაზა მრიცხველი</t>
  </si>
  <si>
    <t>მატერიალური რესურსი</t>
  </si>
  <si>
    <t>დ.ღ.გ.</t>
  </si>
  <si>
    <t xml:space="preserve">ს.ნ. და წ.          21-17-3  </t>
  </si>
  <si>
    <t xml:space="preserve">ს.ნ. და წ.          21-26-2 </t>
  </si>
  <si>
    <t>ს.ნ. და წ.          21-23-5</t>
  </si>
  <si>
    <t>ს.ნ. და წ.          21-23-7</t>
  </si>
  <si>
    <t xml:space="preserve">ს.ნ. და წ.          8-874-11 </t>
  </si>
  <si>
    <t>ს.ნ. და წ.          33-124-1(2,4)</t>
  </si>
  <si>
    <t>ს.ნ. და წ.          6-613-2</t>
  </si>
  <si>
    <t>100 ცალი</t>
  </si>
  <si>
    <t>100 გრძ.მ.</t>
  </si>
  <si>
    <t>კომპ.</t>
  </si>
  <si>
    <t>მეტრი</t>
  </si>
  <si>
    <t>კომპლ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</si>
</sst>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000"/>
  </numFmts>
  <fonts count="24" x14ac:knownFonts="1">
    <font>
      <sz val="11"/>
      <color theme="1"/>
      <name val="Calibri"/>
      <family val="2"/>
      <scheme val="minor"/>
    </font>
    <font>
      <sz val="11"/>
      <name val="AcadNusx"/>
    </font>
    <font>
      <b/>
      <sz val="11"/>
      <name val="AcadNusx"/>
    </font>
    <font>
      <b/>
      <i/>
      <sz val="11"/>
      <color theme="1"/>
      <name val="Calibri"/>
      <family val="2"/>
      <scheme val="minor"/>
    </font>
    <font>
      <b/>
      <sz val="14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cadNusx"/>
    </font>
    <font>
      <b/>
      <sz val="10"/>
      <name val="AcadNusx"/>
    </font>
    <font>
      <sz val="11"/>
      <color theme="1"/>
      <name val="Sylfaen"/>
      <family val="1"/>
    </font>
    <font>
      <b/>
      <sz val="14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i/>
      <sz val="11"/>
      <color theme="1"/>
      <name val="Sylfaen"/>
      <family val="1"/>
    </font>
    <font>
      <sz val="12"/>
      <color theme="1"/>
      <name val="Sylfaen"/>
      <family val="1"/>
    </font>
    <font>
      <b/>
      <sz val="11"/>
      <color rgb="FFFF0000"/>
      <name val="Sylfaen"/>
      <family val="1"/>
    </font>
    <font>
      <b/>
      <sz val="11"/>
      <color indexed="8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1"/>
      <color indexed="8"/>
      <name val="Sylfaen"/>
      <family val="1"/>
    </font>
    <font>
      <b/>
      <i/>
      <u/>
      <sz val="13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4">
    <xf numFmtId="0" fontId="0" fillId="0" borderId="0" xfId="0"/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ont="1" applyFill="1"/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9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21" fillId="0" borderId="1" xfId="0" quotePrefix="1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1930400</xdr:colOff>
      <xdr:row>0</xdr:row>
      <xdr:rowOff>12700</xdr:rowOff>
    </xdr:from>
    <xdr:to>
      <xdr:col>0</xdr:col>
      <xdr:colOff>4629150</xdr:colOff>
      <xdr:row>4</xdr:row>
      <xdr:rowOff>177800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12700"/>
          <a:ext cx="2698750" cy="984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zoomScaleSheetLayoutView="110" workbookViewId="0">
      <selection activeCell="A15" sqref="A15"/>
    </sheetView>
  </sheetViews>
  <sheetFormatPr defaultColWidth="9.08984375" defaultRowHeight="14.5" x14ac:dyDescent="0.35"/>
  <cols>
    <col min="1" max="1" width="74.08984375" style="1" customWidth="1"/>
    <col min="2" max="2" width="20.6328125" style="1" customWidth="1"/>
    <col min="3" max="16384" width="9.08984375" style="1"/>
  </cols>
  <sheetData>
    <row r="1" spans="1:10" ht="14.5" customHeight="1" x14ac:dyDescent="0.35"/>
    <row r="2" spans="1:10" ht="21" customHeight="1" x14ac:dyDescent="0.35">
      <c r="C2" s="13"/>
      <c r="D2" s="13"/>
      <c r="E2" s="13"/>
      <c r="F2" s="13"/>
      <c r="G2" s="13"/>
      <c r="H2" s="13"/>
      <c r="I2" s="13"/>
      <c r="J2" s="13"/>
    </row>
    <row r="3" spans="1:10" ht="14.5" customHeight="1" x14ac:dyDescent="0.35"/>
    <row r="5" spans="1:10" ht="15" thickBot="1" x14ac:dyDescent="0.4"/>
    <row r="6" spans="1:10" s="2" customFormat="1" ht="18.5" customHeight="1" x14ac:dyDescent="0.35">
      <c r="A6" s="68" t="s">
        <v>6</v>
      </c>
      <c r="B6" s="69"/>
    </row>
    <row r="7" spans="1:10" s="2" customFormat="1" ht="18.5" customHeight="1" x14ac:dyDescent="0.35">
      <c r="A7" s="70"/>
      <c r="B7" s="71"/>
    </row>
    <row r="8" spans="1:10" s="16" customFormat="1" ht="18.5" customHeight="1" x14ac:dyDescent="0.35">
      <c r="A8" s="72"/>
      <c r="B8" s="73"/>
      <c r="C8" s="15"/>
    </row>
    <row r="9" spans="1:10" x14ac:dyDescent="0.35">
      <c r="A9" s="75" t="s">
        <v>7</v>
      </c>
      <c r="B9" s="74" t="s">
        <v>8</v>
      </c>
    </row>
    <row r="10" spans="1:10" x14ac:dyDescent="0.35">
      <c r="A10" s="75"/>
      <c r="B10" s="74"/>
    </row>
    <row r="11" spans="1:10" ht="16" x14ac:dyDescent="0.35">
      <c r="A11" s="20" t="s">
        <v>9</v>
      </c>
      <c r="B11" s="21">
        <f>'სამშენებლო-სარემონტო'!M103</f>
        <v>0</v>
      </c>
    </row>
    <row r="12" spans="1:10" ht="16" x14ac:dyDescent="0.35">
      <c r="A12" s="20" t="s">
        <v>10</v>
      </c>
      <c r="B12" s="21">
        <f>ელექტროობა!M63</f>
        <v>0</v>
      </c>
    </row>
    <row r="13" spans="1:10" ht="15" thickBot="1" x14ac:dyDescent="0.4">
      <c r="A13" s="22" t="s">
        <v>11</v>
      </c>
      <c r="B13" s="23">
        <f>B11+B12</f>
        <v>0</v>
      </c>
    </row>
  </sheetData>
  <mergeCells count="3">
    <mergeCell ref="A6:B8"/>
    <mergeCell ref="B9:B10"/>
    <mergeCell ref="A9:A10"/>
  </mergeCells>
  <printOptions horizontalCentered="1"/>
  <pageMargins left="0.45" right="0.25" top="0.3" bottom="0.45" header="0.3" footer="0.3"/>
  <pageSetup scale="84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showGridLines="0" topLeftCell="A86" zoomScaleNormal="100" zoomScaleSheetLayoutView="110" workbookViewId="0">
      <selection activeCell="B80" sqref="B80:B103"/>
    </sheetView>
  </sheetViews>
  <sheetFormatPr defaultColWidth="9.08984375" defaultRowHeight="14.5" x14ac:dyDescent="0.35"/>
  <cols>
    <col min="1" max="1" width="3" style="14" bestFit="1" customWidth="1"/>
    <col min="2" max="2" width="44.36328125" style="3" customWidth="1"/>
    <col min="3" max="3" width="13.6328125" style="3" customWidth="1"/>
    <col min="4" max="6" width="8.6328125" style="3" customWidth="1"/>
    <col min="7" max="7" width="9.6328125" style="3" bestFit="1" customWidth="1"/>
    <col min="8" max="8" width="11.36328125" style="3" bestFit="1" customWidth="1"/>
    <col min="9" max="9" width="9.6328125" style="3" bestFit="1" customWidth="1"/>
    <col min="10" max="10" width="10.6328125" style="3" customWidth="1"/>
    <col min="11" max="11" width="8.54296875" style="3" bestFit="1" customWidth="1"/>
    <col min="12" max="12" width="8.6328125" style="3" customWidth="1"/>
    <col min="13" max="13" width="11.08984375" style="3" bestFit="1" customWidth="1"/>
    <col min="14" max="16384" width="9.08984375" style="3"/>
  </cols>
  <sheetData>
    <row r="1" spans="1:17" x14ac:dyDescent="0.3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7" ht="18.5" customHeight="1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O2" s="76"/>
      <c r="P2" s="76"/>
      <c r="Q2" s="76"/>
    </row>
    <row r="3" spans="1:17" ht="14.5" customHeight="1" x14ac:dyDescent="0.35">
      <c r="A3" s="82" t="s">
        <v>88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7" x14ac:dyDescent="0.3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7" ht="31.5" customHeight="1" x14ac:dyDescent="0.35">
      <c r="A5" s="77" t="s">
        <v>1</v>
      </c>
      <c r="B5" s="78" t="s">
        <v>7</v>
      </c>
      <c r="C5" s="79" t="s">
        <v>13</v>
      </c>
      <c r="D5" s="78" t="s">
        <v>14</v>
      </c>
      <c r="E5" s="78" t="s">
        <v>15</v>
      </c>
      <c r="F5" s="78" t="s">
        <v>16</v>
      </c>
      <c r="G5" s="78" t="s">
        <v>17</v>
      </c>
      <c r="H5" s="78"/>
      <c r="I5" s="78" t="s">
        <v>18</v>
      </c>
      <c r="J5" s="78"/>
      <c r="K5" s="78" t="s">
        <v>19</v>
      </c>
      <c r="L5" s="78"/>
      <c r="M5" s="78" t="s">
        <v>21</v>
      </c>
    </row>
    <row r="6" spans="1:17" ht="29" x14ac:dyDescent="0.35">
      <c r="A6" s="77"/>
      <c r="B6" s="78"/>
      <c r="C6" s="80"/>
      <c r="D6" s="78"/>
      <c r="E6" s="78"/>
      <c r="F6" s="78"/>
      <c r="G6" s="24" t="s">
        <v>20</v>
      </c>
      <c r="H6" s="24" t="s">
        <v>21</v>
      </c>
      <c r="I6" s="24" t="s">
        <v>20</v>
      </c>
      <c r="J6" s="24" t="s">
        <v>21</v>
      </c>
      <c r="K6" s="24" t="s">
        <v>20</v>
      </c>
      <c r="L6" s="24" t="s">
        <v>21</v>
      </c>
      <c r="M6" s="78"/>
    </row>
    <row r="7" spans="1:17" ht="32" x14ac:dyDescent="0.35">
      <c r="A7" s="25">
        <v>1</v>
      </c>
      <c r="B7" s="26" t="s">
        <v>22</v>
      </c>
      <c r="C7" s="24" t="s">
        <v>70</v>
      </c>
      <c r="D7" s="25" t="s">
        <v>78</v>
      </c>
      <c r="E7" s="27"/>
      <c r="F7" s="28">
        <f>227.3/100</f>
        <v>2.2730000000000001</v>
      </c>
      <c r="G7" s="27"/>
      <c r="H7" s="27"/>
      <c r="I7" s="27"/>
      <c r="J7" s="27"/>
      <c r="K7" s="27"/>
      <c r="L7" s="27"/>
      <c r="M7" s="27"/>
    </row>
    <row r="8" spans="1:17" x14ac:dyDescent="0.35">
      <c r="A8" s="25"/>
      <c r="B8" s="29" t="s">
        <v>23</v>
      </c>
      <c r="C8" s="24" t="s">
        <v>81</v>
      </c>
      <c r="D8" s="24" t="s">
        <v>79</v>
      </c>
      <c r="E8" s="27">
        <v>100</v>
      </c>
      <c r="F8" s="27">
        <f>F7*E8</f>
        <v>227.3</v>
      </c>
      <c r="G8" s="27"/>
      <c r="H8" s="27"/>
      <c r="I8" s="27"/>
      <c r="J8" s="27">
        <f>I8*F8</f>
        <v>0</v>
      </c>
      <c r="K8" s="27"/>
      <c r="L8" s="27"/>
      <c r="M8" s="27">
        <f>L8+J8+H8</f>
        <v>0</v>
      </c>
      <c r="N8" s="4"/>
    </row>
    <row r="9" spans="1:17" x14ac:dyDescent="0.35">
      <c r="A9" s="25"/>
      <c r="B9" s="29" t="s">
        <v>24</v>
      </c>
      <c r="C9" s="24"/>
      <c r="D9" s="24" t="s">
        <v>80</v>
      </c>
      <c r="E9" s="27">
        <f>1.74+0.28*14</f>
        <v>5.66</v>
      </c>
      <c r="F9" s="27">
        <f>E9*F7</f>
        <v>12.865180000000001</v>
      </c>
      <c r="G9" s="27"/>
      <c r="H9" s="27"/>
      <c r="I9" s="27"/>
      <c r="J9" s="27"/>
      <c r="K9" s="27"/>
      <c r="L9" s="27">
        <f>K9*F9</f>
        <v>0</v>
      </c>
      <c r="M9" s="27">
        <f>L9+J9+H9</f>
        <v>0</v>
      </c>
    </row>
    <row r="10" spans="1:17" x14ac:dyDescent="0.35">
      <c r="A10" s="25"/>
      <c r="B10" s="24" t="s">
        <v>25</v>
      </c>
      <c r="C10" s="24"/>
      <c r="D10" s="24"/>
      <c r="E10" s="27"/>
      <c r="F10" s="27"/>
      <c r="G10" s="27"/>
      <c r="H10" s="27"/>
      <c r="I10" s="27"/>
      <c r="J10" s="27"/>
      <c r="K10" s="27"/>
      <c r="L10" s="27"/>
      <c r="M10" s="27"/>
    </row>
    <row r="11" spans="1:17" x14ac:dyDescent="0.35">
      <c r="A11" s="25" t="s">
        <v>0</v>
      </c>
      <c r="B11" s="29" t="s">
        <v>26</v>
      </c>
      <c r="C11" s="24"/>
      <c r="D11" s="24" t="s">
        <v>2</v>
      </c>
      <c r="E11" s="27"/>
      <c r="F11" s="30">
        <v>1</v>
      </c>
      <c r="G11" s="27"/>
      <c r="H11" s="27">
        <f t="shared" ref="H11" si="0">G11*F11</f>
        <v>0</v>
      </c>
      <c r="I11" s="27" t="s">
        <v>0</v>
      </c>
      <c r="J11" s="27"/>
      <c r="K11" s="27"/>
      <c r="L11" s="27"/>
      <c r="M11" s="27">
        <f t="shared" ref="M11:M14" si="1">L11+J11+H11</f>
        <v>0</v>
      </c>
      <c r="N11" s="5"/>
    </row>
    <row r="12" spans="1:17" x14ac:dyDescent="0.35">
      <c r="A12" s="25" t="s">
        <v>0</v>
      </c>
      <c r="B12" s="29" t="s">
        <v>27</v>
      </c>
      <c r="C12" s="24"/>
      <c r="D12" s="24" t="s">
        <v>65</v>
      </c>
      <c r="E12" s="27">
        <f>3.06+0.51*14</f>
        <v>10.200000000000001</v>
      </c>
      <c r="F12" s="30">
        <f>E12*F7</f>
        <v>23.184600000000003</v>
      </c>
      <c r="G12" s="27"/>
      <c r="H12" s="27">
        <f>G12*F12</f>
        <v>0</v>
      </c>
      <c r="I12" s="27"/>
      <c r="J12" s="27"/>
      <c r="K12" s="27"/>
      <c r="L12" s="27"/>
      <c r="M12" s="27">
        <f t="shared" si="1"/>
        <v>0</v>
      </c>
      <c r="N12" s="5"/>
    </row>
    <row r="13" spans="1:17" x14ac:dyDescent="0.35">
      <c r="A13" s="25"/>
      <c r="B13" s="29" t="s">
        <v>28</v>
      </c>
      <c r="C13" s="24"/>
      <c r="D13" s="24" t="s">
        <v>65</v>
      </c>
      <c r="E13" s="27">
        <v>0.16</v>
      </c>
      <c r="F13" s="30">
        <f>F7*E13</f>
        <v>0.36368</v>
      </c>
      <c r="G13" s="27"/>
      <c r="H13" s="27">
        <f>G13*F13</f>
        <v>0</v>
      </c>
      <c r="I13" s="27"/>
      <c r="J13" s="27"/>
      <c r="K13" s="27"/>
      <c r="L13" s="27"/>
      <c r="M13" s="27">
        <f t="shared" si="1"/>
        <v>0</v>
      </c>
      <c r="N13" s="5"/>
    </row>
    <row r="14" spans="1:17" x14ac:dyDescent="0.35">
      <c r="A14" s="25"/>
      <c r="B14" s="29" t="s">
        <v>29</v>
      </c>
      <c r="C14" s="24"/>
      <c r="D14" s="24" t="s">
        <v>80</v>
      </c>
      <c r="E14" s="27">
        <v>6.64</v>
      </c>
      <c r="F14" s="27">
        <f>E14*F7</f>
        <v>15.09272</v>
      </c>
      <c r="G14" s="27"/>
      <c r="H14" s="27">
        <f>G14*F14</f>
        <v>0</v>
      </c>
      <c r="I14" s="27"/>
      <c r="J14" s="27"/>
      <c r="K14" s="27"/>
      <c r="L14" s="27"/>
      <c r="M14" s="27">
        <f t="shared" si="1"/>
        <v>0</v>
      </c>
    </row>
    <row r="15" spans="1:17" ht="32" x14ac:dyDescent="0.35">
      <c r="A15" s="25">
        <v>2</v>
      </c>
      <c r="B15" s="26" t="s">
        <v>30</v>
      </c>
      <c r="C15" s="24" t="s">
        <v>71</v>
      </c>
      <c r="D15" s="25" t="s">
        <v>66</v>
      </c>
      <c r="E15" s="27"/>
      <c r="F15" s="28">
        <f>(423+11.2)/100</f>
        <v>4.3419999999999996</v>
      </c>
      <c r="G15" s="27"/>
      <c r="H15" s="27"/>
      <c r="I15" s="27"/>
      <c r="J15" s="27"/>
      <c r="K15" s="27"/>
      <c r="L15" s="27"/>
      <c r="M15" s="27"/>
    </row>
    <row r="16" spans="1:17" x14ac:dyDescent="0.35">
      <c r="A16" s="25"/>
      <c r="B16" s="29" t="s">
        <v>23</v>
      </c>
      <c r="C16" s="24"/>
      <c r="D16" s="24" t="s">
        <v>82</v>
      </c>
      <c r="E16" s="27">
        <v>101</v>
      </c>
      <c r="F16" s="27">
        <f>F15*E16</f>
        <v>438.54199999999997</v>
      </c>
      <c r="G16" s="27"/>
      <c r="H16" s="27"/>
      <c r="I16" s="27"/>
      <c r="J16" s="27">
        <f>I16*F16</f>
        <v>0</v>
      </c>
      <c r="K16" s="27"/>
      <c r="L16" s="27"/>
      <c r="M16" s="27">
        <f>L16+J16+H16</f>
        <v>0</v>
      </c>
      <c r="N16" s="4"/>
    </row>
    <row r="17" spans="1:14" x14ac:dyDescent="0.35">
      <c r="A17" s="25"/>
      <c r="B17" s="29" t="s">
        <v>24</v>
      </c>
      <c r="C17" s="24"/>
      <c r="D17" s="24" t="s">
        <v>80</v>
      </c>
      <c r="E17" s="27">
        <v>2.7</v>
      </c>
      <c r="F17" s="27">
        <f>E17*F15</f>
        <v>11.7234</v>
      </c>
      <c r="G17" s="27"/>
      <c r="H17" s="27"/>
      <c r="I17" s="27"/>
      <c r="J17" s="27"/>
      <c r="K17" s="27"/>
      <c r="L17" s="27">
        <f>K17*F17</f>
        <v>0</v>
      </c>
      <c r="M17" s="27">
        <f>L17+J17+H17</f>
        <v>0</v>
      </c>
    </row>
    <row r="18" spans="1:14" x14ac:dyDescent="0.35">
      <c r="A18" s="25"/>
      <c r="B18" s="24" t="s">
        <v>25</v>
      </c>
      <c r="C18" s="24"/>
      <c r="D18" s="24"/>
      <c r="E18" s="27"/>
      <c r="F18" s="27"/>
      <c r="G18" s="27"/>
      <c r="H18" s="27"/>
      <c r="I18" s="27"/>
      <c r="J18" s="27"/>
      <c r="K18" s="27"/>
      <c r="L18" s="27"/>
      <c r="M18" s="27"/>
    </row>
    <row r="19" spans="1:14" x14ac:dyDescent="0.35">
      <c r="A19" s="25" t="s">
        <v>0</v>
      </c>
      <c r="B19" s="29" t="s">
        <v>28</v>
      </c>
      <c r="C19" s="24"/>
      <c r="D19" s="24" t="s">
        <v>65</v>
      </c>
      <c r="E19" s="27">
        <v>2.38</v>
      </c>
      <c r="F19" s="30">
        <f>E19*F15</f>
        <v>10.333959999999999</v>
      </c>
      <c r="G19" s="27"/>
      <c r="H19" s="27">
        <f t="shared" ref="H19:H20" si="2">G19*F19</f>
        <v>0</v>
      </c>
      <c r="I19" s="27"/>
      <c r="J19" s="27"/>
      <c r="K19" s="27"/>
      <c r="L19" s="27"/>
      <c r="M19" s="27">
        <f t="shared" ref="M19:M20" si="3">L19+J19+H19</f>
        <v>0</v>
      </c>
      <c r="N19" s="5"/>
    </row>
    <row r="20" spans="1:14" x14ac:dyDescent="0.35">
      <c r="A20" s="25"/>
      <c r="B20" s="29" t="s">
        <v>29</v>
      </c>
      <c r="C20" s="24"/>
      <c r="D20" s="24" t="s">
        <v>80</v>
      </c>
      <c r="E20" s="27">
        <v>0.3</v>
      </c>
      <c r="F20" s="27">
        <f>E20*F15</f>
        <v>1.3025999999999998</v>
      </c>
      <c r="G20" s="27"/>
      <c r="H20" s="27">
        <f t="shared" si="2"/>
        <v>0</v>
      </c>
      <c r="I20" s="27"/>
      <c r="J20" s="27"/>
      <c r="K20" s="27"/>
      <c r="L20" s="27"/>
      <c r="M20" s="27">
        <f t="shared" si="3"/>
        <v>0</v>
      </c>
      <c r="N20" s="5"/>
    </row>
    <row r="21" spans="1:14" ht="32" x14ac:dyDescent="0.35">
      <c r="A21" s="25">
        <v>3</v>
      </c>
      <c r="B21" s="26" t="s">
        <v>31</v>
      </c>
      <c r="C21" s="24" t="s">
        <v>72</v>
      </c>
      <c r="D21" s="25" t="s">
        <v>66</v>
      </c>
      <c r="E21" s="27"/>
      <c r="F21" s="28">
        <f>F15</f>
        <v>4.3419999999999996</v>
      </c>
      <c r="G21" s="27"/>
      <c r="H21" s="27"/>
      <c r="I21" s="27"/>
      <c r="J21" s="27"/>
      <c r="K21" s="27"/>
      <c r="L21" s="27"/>
      <c r="M21" s="27"/>
    </row>
    <row r="22" spans="1:14" x14ac:dyDescent="0.35">
      <c r="A22" s="25"/>
      <c r="B22" s="29" t="s">
        <v>23</v>
      </c>
      <c r="C22" s="24"/>
      <c r="D22" s="24" t="s">
        <v>82</v>
      </c>
      <c r="E22" s="27">
        <v>65.8</v>
      </c>
      <c r="F22" s="27">
        <f>F21*E22</f>
        <v>285.70359999999994</v>
      </c>
      <c r="G22" s="27"/>
      <c r="H22" s="27"/>
      <c r="I22" s="27"/>
      <c r="J22" s="27">
        <f>I22*F22</f>
        <v>0</v>
      </c>
      <c r="K22" s="27"/>
      <c r="L22" s="27"/>
      <c r="M22" s="27">
        <f>L22+J22+H22</f>
        <v>0</v>
      </c>
      <c r="N22" s="4"/>
    </row>
    <row r="23" spans="1:14" x14ac:dyDescent="0.35">
      <c r="A23" s="25"/>
      <c r="B23" s="29" t="s">
        <v>24</v>
      </c>
      <c r="C23" s="24"/>
      <c r="D23" s="24" t="s">
        <v>80</v>
      </c>
      <c r="E23" s="27">
        <v>1</v>
      </c>
      <c r="F23" s="27">
        <f>E23*F21</f>
        <v>4.3419999999999996</v>
      </c>
      <c r="G23" s="27"/>
      <c r="H23" s="27"/>
      <c r="I23" s="27"/>
      <c r="J23" s="27"/>
      <c r="K23" s="27"/>
      <c r="L23" s="27">
        <f>K23*F23</f>
        <v>0</v>
      </c>
      <c r="M23" s="27">
        <f>L23+J23+H23</f>
        <v>0</v>
      </c>
    </row>
    <row r="24" spans="1:14" x14ac:dyDescent="0.35">
      <c r="A24" s="25"/>
      <c r="B24" s="24" t="s">
        <v>25</v>
      </c>
      <c r="C24" s="24"/>
      <c r="D24" s="24"/>
      <c r="E24" s="27"/>
      <c r="F24" s="27"/>
      <c r="G24" s="27"/>
      <c r="H24" s="27"/>
      <c r="I24" s="27"/>
      <c r="J24" s="27"/>
      <c r="K24" s="27"/>
      <c r="L24" s="27"/>
      <c r="M24" s="27"/>
    </row>
    <row r="25" spans="1:14" x14ac:dyDescent="0.35">
      <c r="A25" s="25" t="s">
        <v>0</v>
      </c>
      <c r="B25" s="29" t="s">
        <v>32</v>
      </c>
      <c r="C25" s="24"/>
      <c r="D25" s="24" t="s">
        <v>83</v>
      </c>
      <c r="E25" s="27">
        <v>63</v>
      </c>
      <c r="F25" s="30">
        <f>E25*F21</f>
        <v>273.54599999999999</v>
      </c>
      <c r="G25" s="27"/>
      <c r="H25" s="27">
        <f t="shared" ref="H25:H27" si="4">G25*F25</f>
        <v>0</v>
      </c>
      <c r="I25" s="27"/>
      <c r="J25" s="27"/>
      <c r="K25" s="27"/>
      <c r="L25" s="27"/>
      <c r="M25" s="27">
        <f t="shared" ref="M25:M27" si="5">L25+J25+H25</f>
        <v>0</v>
      </c>
      <c r="N25" s="5"/>
    </row>
    <row r="26" spans="1:14" x14ac:dyDescent="0.35">
      <c r="A26" s="25" t="s">
        <v>0</v>
      </c>
      <c r="B26" s="29" t="s">
        <v>33</v>
      </c>
      <c r="C26" s="24"/>
      <c r="D26" s="24" t="s">
        <v>83</v>
      </c>
      <c r="E26" s="27">
        <v>79</v>
      </c>
      <c r="F26" s="27">
        <f>E26*F21</f>
        <v>343.01799999999997</v>
      </c>
      <c r="G26" s="27"/>
      <c r="H26" s="27">
        <f t="shared" si="4"/>
        <v>0</v>
      </c>
      <c r="I26" s="27"/>
      <c r="J26" s="27"/>
      <c r="K26" s="27"/>
      <c r="L26" s="27"/>
      <c r="M26" s="27">
        <f t="shared" si="5"/>
        <v>0</v>
      </c>
      <c r="N26" s="5"/>
    </row>
    <row r="27" spans="1:14" x14ac:dyDescent="0.35">
      <c r="A27" s="25"/>
      <c r="B27" s="29" t="s">
        <v>29</v>
      </c>
      <c r="C27" s="24"/>
      <c r="D27" s="24" t="s">
        <v>80</v>
      </c>
      <c r="E27" s="27">
        <v>1.6</v>
      </c>
      <c r="F27" s="27">
        <f>E27*F21</f>
        <v>6.9471999999999996</v>
      </c>
      <c r="G27" s="27"/>
      <c r="H27" s="27">
        <f t="shared" si="4"/>
        <v>0</v>
      </c>
      <c r="I27" s="27"/>
      <c r="J27" s="27"/>
      <c r="K27" s="27"/>
      <c r="L27" s="27"/>
      <c r="M27" s="27">
        <f t="shared" si="5"/>
        <v>0</v>
      </c>
      <c r="N27" s="5"/>
    </row>
    <row r="28" spans="1:14" s="7" customFormat="1" ht="43.5" x14ac:dyDescent="0.45">
      <c r="A28" s="25">
        <v>4</v>
      </c>
      <c r="B28" s="31" t="s">
        <v>34</v>
      </c>
      <c r="C28" s="32" t="s">
        <v>12</v>
      </c>
      <c r="D28" s="33" t="s">
        <v>66</v>
      </c>
      <c r="E28" s="34"/>
      <c r="F28" s="28">
        <f>248/100</f>
        <v>2.48</v>
      </c>
      <c r="G28" s="27"/>
      <c r="H28" s="27"/>
      <c r="I28" s="27"/>
      <c r="J28" s="27"/>
      <c r="K28" s="27"/>
      <c r="L28" s="27"/>
      <c r="M28" s="27"/>
      <c r="N28" s="6"/>
    </row>
    <row r="29" spans="1:14" s="8" customFormat="1" x14ac:dyDescent="0.4">
      <c r="A29" s="35"/>
      <c r="B29" s="36" t="s">
        <v>23</v>
      </c>
      <c r="C29" s="37"/>
      <c r="D29" s="38" t="s">
        <v>82</v>
      </c>
      <c r="E29" s="39">
        <f>162*1.2</f>
        <v>194.4</v>
      </c>
      <c r="F29" s="34">
        <f>F28*E29</f>
        <v>482.11200000000002</v>
      </c>
      <c r="G29" s="34"/>
      <c r="H29" s="34"/>
      <c r="I29" s="34"/>
      <c r="J29" s="34">
        <f>I29*F29</f>
        <v>0</v>
      </c>
      <c r="K29" s="34"/>
      <c r="L29" s="34"/>
      <c r="M29" s="34">
        <f>L29+J29+H29</f>
        <v>0</v>
      </c>
    </row>
    <row r="30" spans="1:14" s="8" customFormat="1" x14ac:dyDescent="0.4">
      <c r="A30" s="40"/>
      <c r="B30" s="41" t="s">
        <v>24</v>
      </c>
      <c r="C30" s="42"/>
      <c r="D30" s="38" t="s">
        <v>80</v>
      </c>
      <c r="E30" s="39">
        <f>4.4*1.2</f>
        <v>5.28</v>
      </c>
      <c r="F30" s="34">
        <f>E30*F28</f>
        <v>13.0944</v>
      </c>
      <c r="G30" s="34"/>
      <c r="H30" s="34"/>
      <c r="I30" s="34"/>
      <c r="J30" s="34"/>
      <c r="K30" s="34"/>
      <c r="L30" s="34">
        <f>K30*F30</f>
        <v>0</v>
      </c>
      <c r="M30" s="34">
        <f>L30+J30+H30</f>
        <v>0</v>
      </c>
    </row>
    <row r="31" spans="1:14" s="7" customFormat="1" ht="16" x14ac:dyDescent="0.45">
      <c r="A31" s="25"/>
      <c r="B31" s="24" t="s">
        <v>35</v>
      </c>
      <c r="C31" s="24"/>
      <c r="D31" s="24"/>
      <c r="E31" s="34"/>
      <c r="F31" s="27"/>
      <c r="G31" s="27"/>
      <c r="H31" s="27"/>
      <c r="I31" s="27"/>
      <c r="J31" s="27"/>
      <c r="K31" s="27"/>
      <c r="L31" s="27"/>
      <c r="M31" s="27"/>
      <c r="N31" s="6"/>
    </row>
    <row r="32" spans="1:14" s="7" customFormat="1" ht="16" x14ac:dyDescent="0.45">
      <c r="A32" s="25"/>
      <c r="B32" s="29" t="s">
        <v>36</v>
      </c>
      <c r="C32" s="24"/>
      <c r="D32" s="24" t="s">
        <v>67</v>
      </c>
      <c r="E32" s="34">
        <v>210</v>
      </c>
      <c r="F32" s="30">
        <f>F28*E32</f>
        <v>520.79999999999995</v>
      </c>
      <c r="G32" s="27"/>
      <c r="H32" s="27">
        <f t="shared" ref="H32:H37" si="6">F32*G32</f>
        <v>0</v>
      </c>
      <c r="I32" s="27"/>
      <c r="J32" s="27"/>
      <c r="K32" s="27"/>
      <c r="L32" s="27"/>
      <c r="M32" s="27">
        <f t="shared" ref="M32:M37" si="7">H32+J32+L32</f>
        <v>0</v>
      </c>
      <c r="N32" s="6"/>
    </row>
    <row r="33" spans="1:14" s="7" customFormat="1" ht="16" x14ac:dyDescent="0.45">
      <c r="A33" s="25"/>
      <c r="B33" s="43" t="s">
        <v>37</v>
      </c>
      <c r="C33" s="24"/>
      <c r="D33" s="24" t="s">
        <v>84</v>
      </c>
      <c r="E33" s="34">
        <v>140</v>
      </c>
      <c r="F33" s="30">
        <f>F28*E33</f>
        <v>347.2</v>
      </c>
      <c r="G33" s="27"/>
      <c r="H33" s="27">
        <f t="shared" si="6"/>
        <v>0</v>
      </c>
      <c r="I33" s="27"/>
      <c r="J33" s="27"/>
      <c r="K33" s="27"/>
      <c r="L33" s="27"/>
      <c r="M33" s="27">
        <f t="shared" si="7"/>
        <v>0</v>
      </c>
      <c r="N33" s="6"/>
    </row>
    <row r="34" spans="1:14" s="7" customFormat="1" ht="16" x14ac:dyDescent="0.45">
      <c r="A34" s="25"/>
      <c r="B34" s="43" t="s">
        <v>38</v>
      </c>
      <c r="C34" s="24"/>
      <c r="D34" s="24" t="s">
        <v>84</v>
      </c>
      <c r="E34" s="34">
        <v>400</v>
      </c>
      <c r="F34" s="30">
        <f>F28*E34</f>
        <v>992</v>
      </c>
      <c r="G34" s="27"/>
      <c r="H34" s="27">
        <f t="shared" si="6"/>
        <v>0</v>
      </c>
      <c r="I34" s="27"/>
      <c r="J34" s="27"/>
      <c r="K34" s="27"/>
      <c r="L34" s="27"/>
      <c r="M34" s="27">
        <f t="shared" si="7"/>
        <v>0</v>
      </c>
      <c r="N34" s="6"/>
    </row>
    <row r="35" spans="1:14" s="7" customFormat="1" ht="16" x14ac:dyDescent="0.45">
      <c r="A35" s="25"/>
      <c r="B35" s="29" t="s">
        <v>39</v>
      </c>
      <c r="C35" s="24"/>
      <c r="D35" s="24" t="s">
        <v>85</v>
      </c>
      <c r="E35" s="34">
        <v>3000</v>
      </c>
      <c r="F35" s="30">
        <f>F28*E35</f>
        <v>7440</v>
      </c>
      <c r="G35" s="27"/>
      <c r="H35" s="27">
        <f t="shared" si="6"/>
        <v>0</v>
      </c>
      <c r="I35" s="27"/>
      <c r="J35" s="27"/>
      <c r="K35" s="27"/>
      <c r="L35" s="27"/>
      <c r="M35" s="27">
        <f t="shared" si="7"/>
        <v>0</v>
      </c>
      <c r="N35" s="6"/>
    </row>
    <row r="36" spans="1:14" s="7" customFormat="1" ht="16" x14ac:dyDescent="0.45">
      <c r="A36" s="25"/>
      <c r="B36" s="29" t="s">
        <v>40</v>
      </c>
      <c r="C36" s="24"/>
      <c r="D36" s="24" t="s">
        <v>85</v>
      </c>
      <c r="E36" s="34">
        <v>320</v>
      </c>
      <c r="F36" s="30">
        <f>F28*E36</f>
        <v>793.6</v>
      </c>
      <c r="G36" s="27"/>
      <c r="H36" s="27">
        <f t="shared" si="6"/>
        <v>0</v>
      </c>
      <c r="I36" s="27"/>
      <c r="J36" s="27"/>
      <c r="K36" s="27"/>
      <c r="L36" s="27"/>
      <c r="M36" s="27">
        <f t="shared" si="7"/>
        <v>0</v>
      </c>
      <c r="N36" s="6"/>
    </row>
    <row r="37" spans="1:14" s="7" customFormat="1" ht="16" x14ac:dyDescent="0.45">
      <c r="A37" s="25"/>
      <c r="B37" s="29" t="s">
        <v>41</v>
      </c>
      <c r="C37" s="24"/>
      <c r="D37" s="24" t="s">
        <v>84</v>
      </c>
      <c r="E37" s="34">
        <v>240</v>
      </c>
      <c r="F37" s="27">
        <f>F28*E37</f>
        <v>595.20000000000005</v>
      </c>
      <c r="G37" s="27"/>
      <c r="H37" s="27">
        <f t="shared" si="6"/>
        <v>0</v>
      </c>
      <c r="I37" s="27"/>
      <c r="J37" s="27"/>
      <c r="K37" s="27"/>
      <c r="L37" s="27"/>
      <c r="M37" s="27">
        <f t="shared" si="7"/>
        <v>0</v>
      </c>
      <c r="N37" s="6"/>
    </row>
    <row r="38" spans="1:14" s="8" customFormat="1" x14ac:dyDescent="0.4">
      <c r="A38" s="25"/>
      <c r="B38" s="29" t="s">
        <v>29</v>
      </c>
      <c r="C38" s="44"/>
      <c r="D38" s="24" t="s">
        <v>80</v>
      </c>
      <c r="E38" s="39">
        <v>15.5</v>
      </c>
      <c r="F38" s="27">
        <f>E38*F28</f>
        <v>38.44</v>
      </c>
      <c r="G38" s="27"/>
      <c r="H38" s="27">
        <f>G38*F38</f>
        <v>0</v>
      </c>
      <c r="I38" s="27"/>
      <c r="J38" s="27"/>
      <c r="K38" s="27"/>
      <c r="L38" s="27"/>
      <c r="M38" s="27">
        <f>L38+J38+H38</f>
        <v>0</v>
      </c>
    </row>
    <row r="39" spans="1:14" s="9" customFormat="1" ht="29" x14ac:dyDescent="0.4">
      <c r="A39" s="45">
        <v>5</v>
      </c>
      <c r="B39" s="31" t="s">
        <v>42</v>
      </c>
      <c r="C39" s="46" t="s">
        <v>3</v>
      </c>
      <c r="D39" s="33" t="s">
        <v>66</v>
      </c>
      <c r="E39" s="34"/>
      <c r="F39" s="47">
        <f>F28*2</f>
        <v>4.96</v>
      </c>
      <c r="G39" s="33"/>
      <c r="H39" s="48"/>
      <c r="I39" s="34"/>
      <c r="J39" s="48"/>
      <c r="K39" s="59"/>
      <c r="L39" s="48"/>
      <c r="M39" s="48"/>
    </row>
    <row r="40" spans="1:14" s="8" customFormat="1" x14ac:dyDescent="0.4">
      <c r="A40" s="35"/>
      <c r="B40" s="36" t="s">
        <v>23</v>
      </c>
      <c r="C40" s="49"/>
      <c r="D40" s="38" t="s">
        <v>82</v>
      </c>
      <c r="E40" s="39">
        <f>44.4*1.2</f>
        <v>53.279999999999994</v>
      </c>
      <c r="F40" s="34">
        <f>F39*E40</f>
        <v>264.26879999999994</v>
      </c>
      <c r="G40" s="34"/>
      <c r="H40" s="34"/>
      <c r="I40" s="34"/>
      <c r="J40" s="34">
        <f>I40*F40</f>
        <v>0</v>
      </c>
      <c r="K40" s="34"/>
      <c r="L40" s="34"/>
      <c r="M40" s="34">
        <f>L40+J40+H40</f>
        <v>0</v>
      </c>
    </row>
    <row r="41" spans="1:14" s="8" customFormat="1" x14ac:dyDescent="0.4">
      <c r="A41" s="40"/>
      <c r="B41" s="41" t="s">
        <v>24</v>
      </c>
      <c r="C41" s="31"/>
      <c r="D41" s="38" t="s">
        <v>80</v>
      </c>
      <c r="E41" s="34">
        <f>0.9*1.2</f>
        <v>1.08</v>
      </c>
      <c r="F41" s="34">
        <f>E41*F39</f>
        <v>5.3568000000000007</v>
      </c>
      <c r="G41" s="34"/>
      <c r="H41" s="34"/>
      <c r="I41" s="34"/>
      <c r="J41" s="34"/>
      <c r="K41" s="34"/>
      <c r="L41" s="34">
        <f>K41*F41</f>
        <v>0</v>
      </c>
      <c r="M41" s="34">
        <f>L41+J41+H41</f>
        <v>0</v>
      </c>
    </row>
    <row r="42" spans="1:14" s="8" customFormat="1" x14ac:dyDescent="0.4">
      <c r="A42" s="35"/>
      <c r="B42" s="38" t="s">
        <v>25</v>
      </c>
      <c r="C42" s="50"/>
      <c r="D42" s="38"/>
      <c r="E42" s="34"/>
      <c r="F42" s="34"/>
      <c r="G42" s="34"/>
      <c r="H42" s="34"/>
      <c r="I42" s="34"/>
      <c r="J42" s="34"/>
      <c r="K42" s="34"/>
      <c r="L42" s="34"/>
      <c r="M42" s="34"/>
    </row>
    <row r="43" spans="1:14" s="8" customFormat="1" ht="16" x14ac:dyDescent="0.4">
      <c r="A43" s="35"/>
      <c r="B43" s="41" t="s">
        <v>44</v>
      </c>
      <c r="C43" s="50"/>
      <c r="D43" s="38" t="s">
        <v>83</v>
      </c>
      <c r="E43" s="34">
        <v>63</v>
      </c>
      <c r="F43" s="34">
        <f>E43*F39</f>
        <v>312.48</v>
      </c>
      <c r="G43" s="34"/>
      <c r="H43" s="34">
        <f>F43*G43</f>
        <v>0</v>
      </c>
      <c r="I43" s="34"/>
      <c r="J43" s="34"/>
      <c r="K43" s="34"/>
      <c r="L43" s="34"/>
      <c r="M43" s="34">
        <f>H43+J43+L43</f>
        <v>0</v>
      </c>
      <c r="N43" s="6"/>
    </row>
    <row r="44" spans="1:14" s="8" customFormat="1" x14ac:dyDescent="0.4">
      <c r="A44" s="35" t="s">
        <v>0</v>
      </c>
      <c r="B44" s="41" t="s">
        <v>33</v>
      </c>
      <c r="C44" s="50"/>
      <c r="D44" s="38" t="s">
        <v>83</v>
      </c>
      <c r="E44" s="34">
        <v>34</v>
      </c>
      <c r="F44" s="34">
        <f>E44*F39</f>
        <v>168.64</v>
      </c>
      <c r="G44" s="34"/>
      <c r="H44" s="34">
        <f>G44*F44</f>
        <v>0</v>
      </c>
      <c r="I44" s="34"/>
      <c r="J44" s="34"/>
      <c r="K44" s="34"/>
      <c r="L44" s="34"/>
      <c r="M44" s="34">
        <f>L44+J44+H44</f>
        <v>0</v>
      </c>
    </row>
    <row r="45" spans="1:14" s="8" customFormat="1" x14ac:dyDescent="0.4">
      <c r="A45" s="40"/>
      <c r="B45" s="41" t="s">
        <v>29</v>
      </c>
      <c r="C45" s="31"/>
      <c r="D45" s="38" t="s">
        <v>80</v>
      </c>
      <c r="E45" s="34">
        <v>1.4</v>
      </c>
      <c r="F45" s="34">
        <f>E45*F39</f>
        <v>6.944</v>
      </c>
      <c r="G45" s="34"/>
      <c r="H45" s="34">
        <f>G45*F45</f>
        <v>0</v>
      </c>
      <c r="I45" s="34"/>
      <c r="J45" s="34"/>
      <c r="K45" s="34"/>
      <c r="L45" s="34"/>
      <c r="M45" s="34">
        <f>L45+J45+H45</f>
        <v>0</v>
      </c>
    </row>
    <row r="46" spans="1:14" ht="29" x14ac:dyDescent="0.35">
      <c r="A46" s="25">
        <v>6</v>
      </c>
      <c r="B46" s="26" t="s">
        <v>43</v>
      </c>
      <c r="C46" s="24" t="s">
        <v>73</v>
      </c>
      <c r="D46" s="25" t="s">
        <v>66</v>
      </c>
      <c r="E46" s="27"/>
      <c r="F46" s="28">
        <v>0.36</v>
      </c>
      <c r="G46" s="27"/>
      <c r="H46" s="27"/>
      <c r="I46" s="27"/>
      <c r="J46" s="27"/>
      <c r="K46" s="27"/>
      <c r="L46" s="27"/>
      <c r="M46" s="27"/>
    </row>
    <row r="47" spans="1:14" x14ac:dyDescent="0.35">
      <c r="A47" s="25"/>
      <c r="B47" s="29" t="s">
        <v>23</v>
      </c>
      <c r="C47" s="24"/>
      <c r="D47" s="24" t="s">
        <v>67</v>
      </c>
      <c r="E47" s="27">
        <v>100</v>
      </c>
      <c r="F47" s="27">
        <f>F46*E47</f>
        <v>36</v>
      </c>
      <c r="G47" s="27"/>
      <c r="H47" s="27"/>
      <c r="I47" s="27"/>
      <c r="J47" s="27">
        <f>I47*F47</f>
        <v>0</v>
      </c>
      <c r="K47" s="27"/>
      <c r="L47" s="27"/>
      <c r="M47" s="27">
        <f>L47+J47+H47</f>
        <v>0</v>
      </c>
      <c r="N47" s="5"/>
    </row>
    <row r="48" spans="1:14" x14ac:dyDescent="0.35">
      <c r="A48" s="25"/>
      <c r="B48" s="29" t="s">
        <v>24</v>
      </c>
      <c r="C48" s="24"/>
      <c r="D48" s="24" t="s">
        <v>80</v>
      </c>
      <c r="E48" s="27">
        <v>0.7</v>
      </c>
      <c r="F48" s="27">
        <f>E48*F46</f>
        <v>0.252</v>
      </c>
      <c r="G48" s="27"/>
      <c r="H48" s="27"/>
      <c r="I48" s="27"/>
      <c r="J48" s="27"/>
      <c r="K48" s="27"/>
      <c r="L48" s="27">
        <f>K48*F48</f>
        <v>0</v>
      </c>
      <c r="M48" s="27">
        <f>L48+J48+H48</f>
        <v>0</v>
      </c>
    </row>
    <row r="49" spans="1:14" x14ac:dyDescent="0.35">
      <c r="A49" s="25"/>
      <c r="B49" s="24" t="s">
        <v>25</v>
      </c>
      <c r="C49" s="24"/>
      <c r="D49" s="24"/>
      <c r="E49" s="27"/>
      <c r="F49" s="27"/>
      <c r="G49" s="27"/>
      <c r="H49" s="27"/>
      <c r="I49" s="27"/>
      <c r="J49" s="27"/>
      <c r="K49" s="27"/>
      <c r="L49" s="27"/>
      <c r="M49" s="27"/>
    </row>
    <row r="50" spans="1:14" x14ac:dyDescent="0.35">
      <c r="A50" s="25" t="s">
        <v>0</v>
      </c>
      <c r="B50" s="29" t="s">
        <v>44</v>
      </c>
      <c r="C50" s="24"/>
      <c r="D50" s="24" t="s">
        <v>83</v>
      </c>
      <c r="E50" s="27">
        <v>69</v>
      </c>
      <c r="F50" s="30">
        <f>E50*F46</f>
        <v>24.84</v>
      </c>
      <c r="G50" s="27"/>
      <c r="H50" s="27">
        <f t="shared" ref="H50:H53" si="8">G50*F50</f>
        <v>0</v>
      </c>
      <c r="I50" s="27"/>
      <c r="J50" s="27"/>
      <c r="K50" s="27"/>
      <c r="L50" s="27"/>
      <c r="M50" s="27">
        <f t="shared" ref="M50:M53" si="9">L50+J50+H50</f>
        <v>0</v>
      </c>
      <c r="N50" s="4"/>
    </row>
    <row r="51" spans="1:14" x14ac:dyDescent="0.35">
      <c r="A51" s="25" t="s">
        <v>0</v>
      </c>
      <c r="B51" s="29" t="s">
        <v>33</v>
      </c>
      <c r="C51" s="24"/>
      <c r="D51" s="24" t="s">
        <v>83</v>
      </c>
      <c r="E51" s="27">
        <v>12</v>
      </c>
      <c r="F51" s="27">
        <f>E51*F46</f>
        <v>4.32</v>
      </c>
      <c r="G51" s="27"/>
      <c r="H51" s="27">
        <f t="shared" si="8"/>
        <v>0</v>
      </c>
      <c r="I51" s="27"/>
      <c r="J51" s="27"/>
      <c r="K51" s="27"/>
      <c r="L51" s="27"/>
      <c r="M51" s="27">
        <f t="shared" si="9"/>
        <v>0</v>
      </c>
    </row>
    <row r="52" spans="1:14" x14ac:dyDescent="0.35">
      <c r="A52" s="25" t="s">
        <v>0</v>
      </c>
      <c r="B52" s="29" t="s">
        <v>45</v>
      </c>
      <c r="C52" s="24"/>
      <c r="D52" s="24" t="s">
        <v>83</v>
      </c>
      <c r="E52" s="27">
        <v>15</v>
      </c>
      <c r="F52" s="27">
        <f>E52*F46</f>
        <v>5.3999999999999995</v>
      </c>
      <c r="G52" s="27"/>
      <c r="H52" s="27">
        <f t="shared" si="8"/>
        <v>0</v>
      </c>
      <c r="I52" s="27"/>
      <c r="J52" s="27"/>
      <c r="K52" s="27"/>
      <c r="L52" s="27"/>
      <c r="M52" s="27">
        <f t="shared" si="9"/>
        <v>0</v>
      </c>
    </row>
    <row r="53" spans="1:14" x14ac:dyDescent="0.35">
      <c r="A53" s="25"/>
      <c r="B53" s="29" t="s">
        <v>29</v>
      </c>
      <c r="C53" s="24"/>
      <c r="D53" s="24" t="s">
        <v>80</v>
      </c>
      <c r="E53" s="27">
        <v>0.34</v>
      </c>
      <c r="F53" s="27">
        <f>E53*F46</f>
        <v>0.12240000000000001</v>
      </c>
      <c r="G53" s="27"/>
      <c r="H53" s="27">
        <f t="shared" si="8"/>
        <v>0</v>
      </c>
      <c r="I53" s="27"/>
      <c r="J53" s="27"/>
      <c r="K53" s="27"/>
      <c r="L53" s="27"/>
      <c r="M53" s="27">
        <f t="shared" si="9"/>
        <v>0</v>
      </c>
      <c r="N53" s="5"/>
    </row>
    <row r="54" spans="1:14" ht="29" x14ac:dyDescent="0.35">
      <c r="A54" s="25">
        <v>7</v>
      </c>
      <c r="B54" s="26" t="s">
        <v>46</v>
      </c>
      <c r="C54" s="24" t="s">
        <v>74</v>
      </c>
      <c r="D54" s="25" t="s">
        <v>66</v>
      </c>
      <c r="E54" s="27"/>
      <c r="F54" s="51">
        <f>2/100</f>
        <v>0.02</v>
      </c>
      <c r="G54" s="27"/>
      <c r="H54" s="27"/>
      <c r="I54" s="27"/>
      <c r="J54" s="27"/>
      <c r="K54" s="27"/>
      <c r="L54" s="27"/>
      <c r="M54" s="27"/>
      <c r="N54" s="4"/>
    </row>
    <row r="55" spans="1:14" x14ac:dyDescent="0.35">
      <c r="A55" s="25"/>
      <c r="B55" s="29" t="s">
        <v>23</v>
      </c>
      <c r="C55" s="24"/>
      <c r="D55" s="24" t="s">
        <v>82</v>
      </c>
      <c r="E55" s="27">
        <v>91.4</v>
      </c>
      <c r="F55" s="27">
        <f>F54*E55</f>
        <v>1.8280000000000001</v>
      </c>
      <c r="G55" s="27"/>
      <c r="H55" s="27"/>
      <c r="I55" s="27"/>
      <c r="J55" s="27">
        <f>I55*F55</f>
        <v>0</v>
      </c>
      <c r="K55" s="27"/>
      <c r="L55" s="27"/>
      <c r="M55" s="27">
        <f>L55+J55+H55</f>
        <v>0</v>
      </c>
    </row>
    <row r="56" spans="1:14" x14ac:dyDescent="0.35">
      <c r="A56" s="25"/>
      <c r="B56" s="29" t="s">
        <v>24</v>
      </c>
      <c r="C56" s="24"/>
      <c r="D56" s="24" t="s">
        <v>80</v>
      </c>
      <c r="E56" s="27">
        <v>35.299999999999997</v>
      </c>
      <c r="F56" s="27">
        <f>E56*F54</f>
        <v>0.70599999999999996</v>
      </c>
      <c r="G56" s="27"/>
      <c r="H56" s="27"/>
      <c r="I56" s="27"/>
      <c r="J56" s="27"/>
      <c r="K56" s="27"/>
      <c r="L56" s="27">
        <f>K56*F56</f>
        <v>0</v>
      </c>
      <c r="M56" s="27">
        <f>L56+J56+H56</f>
        <v>0</v>
      </c>
    </row>
    <row r="57" spans="1:14" x14ac:dyDescent="0.35">
      <c r="A57" s="25"/>
      <c r="B57" s="24" t="s">
        <v>25</v>
      </c>
      <c r="C57" s="24"/>
      <c r="D57" s="24"/>
      <c r="E57" s="27"/>
      <c r="F57" s="27"/>
      <c r="G57" s="27"/>
      <c r="H57" s="27"/>
      <c r="I57" s="27"/>
      <c r="J57" s="27"/>
      <c r="K57" s="27"/>
      <c r="L57" s="27"/>
      <c r="M57" s="27"/>
      <c r="N57" s="5"/>
    </row>
    <row r="58" spans="1:14" x14ac:dyDescent="0.35">
      <c r="A58" s="25" t="s">
        <v>0</v>
      </c>
      <c r="B58" s="29" t="s">
        <v>47</v>
      </c>
      <c r="C58" s="24"/>
      <c r="D58" s="24" t="s">
        <v>67</v>
      </c>
      <c r="E58" s="27">
        <v>100</v>
      </c>
      <c r="F58" s="30">
        <f>E58*F54</f>
        <v>2</v>
      </c>
      <c r="G58" s="27"/>
      <c r="H58" s="27">
        <f t="shared" ref="H58:H59" si="10">G58*F58</f>
        <v>0</v>
      </c>
      <c r="I58" s="27"/>
      <c r="J58" s="27"/>
      <c r="K58" s="27"/>
      <c r="L58" s="27"/>
      <c r="M58" s="27">
        <f t="shared" ref="M58:M59" si="11">L58+J58+H58</f>
        <v>0</v>
      </c>
      <c r="N58" s="5"/>
    </row>
    <row r="59" spans="1:14" x14ac:dyDescent="0.35">
      <c r="A59" s="25"/>
      <c r="B59" s="29" t="s">
        <v>29</v>
      </c>
      <c r="C59" s="24"/>
      <c r="D59" s="24" t="s">
        <v>80</v>
      </c>
      <c r="E59" s="27">
        <v>27.6</v>
      </c>
      <c r="F59" s="27">
        <f>E59*F54</f>
        <v>0.55200000000000005</v>
      </c>
      <c r="G59" s="27"/>
      <c r="H59" s="27">
        <f t="shared" si="10"/>
        <v>0</v>
      </c>
      <c r="I59" s="27"/>
      <c r="J59" s="27"/>
      <c r="K59" s="27"/>
      <c r="L59" s="27"/>
      <c r="M59" s="27">
        <f t="shared" si="11"/>
        <v>0</v>
      </c>
      <c r="N59" s="5"/>
    </row>
    <row r="60" spans="1:14" ht="29" x14ac:dyDescent="0.35">
      <c r="A60" s="25">
        <v>8</v>
      </c>
      <c r="B60" s="26" t="s">
        <v>48</v>
      </c>
      <c r="C60" s="24" t="s">
        <v>74</v>
      </c>
      <c r="D60" s="25" t="s">
        <v>66</v>
      </c>
      <c r="E60" s="27"/>
      <c r="F60" s="51">
        <f>4/100</f>
        <v>0.04</v>
      </c>
      <c r="G60" s="27"/>
      <c r="H60" s="27"/>
      <c r="I60" s="27"/>
      <c r="J60" s="27"/>
      <c r="K60" s="27"/>
      <c r="L60" s="27"/>
      <c r="M60" s="27"/>
      <c r="N60" s="4"/>
    </row>
    <row r="61" spans="1:14" x14ac:dyDescent="0.35">
      <c r="A61" s="25"/>
      <c r="B61" s="29" t="s">
        <v>23</v>
      </c>
      <c r="C61" s="24"/>
      <c r="D61" s="24" t="s">
        <v>82</v>
      </c>
      <c r="E61" s="27">
        <v>91.4</v>
      </c>
      <c r="F61" s="27">
        <f>F60*E61</f>
        <v>3.6560000000000001</v>
      </c>
      <c r="G61" s="27"/>
      <c r="H61" s="27"/>
      <c r="I61" s="27"/>
      <c r="J61" s="27">
        <f>I61*F61</f>
        <v>0</v>
      </c>
      <c r="K61" s="27"/>
      <c r="L61" s="27"/>
      <c r="M61" s="27">
        <f>L61+J61+H61</f>
        <v>0</v>
      </c>
    </row>
    <row r="62" spans="1:14" x14ac:dyDescent="0.35">
      <c r="A62" s="25"/>
      <c r="B62" s="29" t="s">
        <v>24</v>
      </c>
      <c r="C62" s="24"/>
      <c r="D62" s="24" t="s">
        <v>80</v>
      </c>
      <c r="E62" s="27">
        <v>35.299999999999997</v>
      </c>
      <c r="F62" s="27">
        <f>E62*F60</f>
        <v>1.4119999999999999</v>
      </c>
      <c r="G62" s="27"/>
      <c r="H62" s="27"/>
      <c r="I62" s="27"/>
      <c r="J62" s="27"/>
      <c r="K62" s="27"/>
      <c r="L62" s="27">
        <f>K62*F62</f>
        <v>0</v>
      </c>
      <c r="M62" s="27">
        <f>L62+J62+H62</f>
        <v>0</v>
      </c>
    </row>
    <row r="63" spans="1:14" x14ac:dyDescent="0.35">
      <c r="A63" s="25"/>
      <c r="B63" s="24" t="s">
        <v>25</v>
      </c>
      <c r="C63" s="24"/>
      <c r="D63" s="24"/>
      <c r="E63" s="27"/>
      <c r="F63" s="27"/>
      <c r="G63" s="27"/>
      <c r="H63" s="27"/>
      <c r="I63" s="27"/>
      <c r="J63" s="27"/>
      <c r="K63" s="27"/>
      <c r="L63" s="27"/>
      <c r="M63" s="27"/>
      <c r="N63" s="5"/>
    </row>
    <row r="64" spans="1:14" x14ac:dyDescent="0.35">
      <c r="A64" s="25" t="s">
        <v>0</v>
      </c>
      <c r="B64" s="29" t="s">
        <v>49</v>
      </c>
      <c r="C64" s="24"/>
      <c r="D64" s="24" t="s">
        <v>67</v>
      </c>
      <c r="E64" s="27">
        <v>100</v>
      </c>
      <c r="F64" s="30">
        <f>E64*F60</f>
        <v>4</v>
      </c>
      <c r="G64" s="27"/>
      <c r="H64" s="27">
        <f t="shared" ref="H64:H65" si="12">G64*F64</f>
        <v>0</v>
      </c>
      <c r="I64" s="27"/>
      <c r="J64" s="27"/>
      <c r="K64" s="27"/>
      <c r="L64" s="27"/>
      <c r="M64" s="27">
        <f t="shared" ref="M64:M65" si="13">L64+J64+H64</f>
        <v>0</v>
      </c>
      <c r="N64" s="5"/>
    </row>
    <row r="65" spans="1:14" x14ac:dyDescent="0.35">
      <c r="A65" s="25"/>
      <c r="B65" s="29" t="s">
        <v>29</v>
      </c>
      <c r="C65" s="24"/>
      <c r="D65" s="24" t="s">
        <v>80</v>
      </c>
      <c r="E65" s="27">
        <v>27.6</v>
      </c>
      <c r="F65" s="27">
        <f>E65*F60</f>
        <v>1.1040000000000001</v>
      </c>
      <c r="G65" s="27"/>
      <c r="H65" s="27">
        <f t="shared" si="12"/>
        <v>0</v>
      </c>
      <c r="I65" s="27"/>
      <c r="J65" s="27"/>
      <c r="K65" s="27"/>
      <c r="L65" s="27"/>
      <c r="M65" s="27">
        <f t="shared" si="13"/>
        <v>0</v>
      </c>
      <c r="N65" s="5"/>
    </row>
    <row r="66" spans="1:14" ht="29" x14ac:dyDescent="0.35">
      <c r="A66" s="25">
        <v>9</v>
      </c>
      <c r="B66" s="26" t="s">
        <v>50</v>
      </c>
      <c r="C66" s="24" t="s">
        <v>74</v>
      </c>
      <c r="D66" s="25" t="s">
        <v>66</v>
      </c>
      <c r="E66" s="27"/>
      <c r="F66" s="51">
        <f>23.5/100</f>
        <v>0.23499999999999999</v>
      </c>
      <c r="G66" s="27"/>
      <c r="H66" s="27"/>
      <c r="I66" s="27"/>
      <c r="J66" s="27"/>
      <c r="K66" s="27"/>
      <c r="L66" s="27"/>
      <c r="M66" s="27"/>
      <c r="N66" s="4"/>
    </row>
    <row r="67" spans="1:14" x14ac:dyDescent="0.35">
      <c r="A67" s="25"/>
      <c r="B67" s="29" t="s">
        <v>23</v>
      </c>
      <c r="C67" s="24"/>
      <c r="D67" s="24" t="s">
        <v>82</v>
      </c>
      <c r="E67" s="27">
        <v>91.4</v>
      </c>
      <c r="F67" s="27">
        <f>F66*E67</f>
        <v>21.478999999999999</v>
      </c>
      <c r="G67" s="27"/>
      <c r="H67" s="27"/>
      <c r="I67" s="27"/>
      <c r="J67" s="27">
        <f>I67*F67</f>
        <v>0</v>
      </c>
      <c r="K67" s="27"/>
      <c r="L67" s="27"/>
      <c r="M67" s="27">
        <f>L67+J67+H67</f>
        <v>0</v>
      </c>
    </row>
    <row r="68" spans="1:14" x14ac:dyDescent="0.35">
      <c r="A68" s="25"/>
      <c r="B68" s="29" t="s">
        <v>24</v>
      </c>
      <c r="C68" s="24"/>
      <c r="D68" s="24" t="s">
        <v>80</v>
      </c>
      <c r="E68" s="27">
        <v>35.299999999999997</v>
      </c>
      <c r="F68" s="27">
        <f>E68*F66</f>
        <v>8.2954999999999988</v>
      </c>
      <c r="G68" s="27"/>
      <c r="H68" s="27"/>
      <c r="I68" s="27"/>
      <c r="J68" s="27"/>
      <c r="K68" s="27"/>
      <c r="L68" s="27">
        <f>K68*F68</f>
        <v>0</v>
      </c>
      <c r="M68" s="27">
        <f>L68+J68+H68</f>
        <v>0</v>
      </c>
    </row>
    <row r="69" spans="1:14" x14ac:dyDescent="0.35">
      <c r="A69" s="25"/>
      <c r="B69" s="24" t="s">
        <v>25</v>
      </c>
      <c r="C69" s="24"/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5"/>
    </row>
    <row r="70" spans="1:14" ht="16" x14ac:dyDescent="0.35">
      <c r="A70" s="25" t="s">
        <v>0</v>
      </c>
      <c r="B70" s="67" t="s">
        <v>50</v>
      </c>
      <c r="C70" s="24"/>
      <c r="D70" s="24" t="s">
        <v>67</v>
      </c>
      <c r="E70" s="27">
        <v>100</v>
      </c>
      <c r="F70" s="30">
        <f>E70*F66</f>
        <v>23.5</v>
      </c>
      <c r="G70" s="27"/>
      <c r="H70" s="27">
        <f t="shared" ref="H70:H71" si="14">G70*F70</f>
        <v>0</v>
      </c>
      <c r="I70" s="27"/>
      <c r="J70" s="27"/>
      <c r="K70" s="27"/>
      <c r="L70" s="27"/>
      <c r="M70" s="27">
        <f t="shared" ref="M70:M71" si="15">L70+J70+H70</f>
        <v>0</v>
      </c>
      <c r="N70" s="5"/>
    </row>
    <row r="71" spans="1:14" x14ac:dyDescent="0.35">
      <c r="A71" s="25"/>
      <c r="B71" s="29" t="s">
        <v>29</v>
      </c>
      <c r="C71" s="24"/>
      <c r="D71" s="24" t="s">
        <v>80</v>
      </c>
      <c r="E71" s="27">
        <v>27.6</v>
      </c>
      <c r="F71" s="27">
        <f>E71*F66</f>
        <v>6.4859999999999998</v>
      </c>
      <c r="G71" s="27"/>
      <c r="H71" s="27">
        <f t="shared" si="14"/>
        <v>0</v>
      </c>
      <c r="I71" s="27"/>
      <c r="J71" s="27"/>
      <c r="K71" s="27"/>
      <c r="L71" s="27"/>
      <c r="M71" s="27">
        <f t="shared" si="15"/>
        <v>0</v>
      </c>
      <c r="N71" s="5"/>
    </row>
    <row r="72" spans="1:14" ht="29" x14ac:dyDescent="0.35">
      <c r="A72" s="25">
        <v>10</v>
      </c>
      <c r="B72" s="26" t="s">
        <v>51</v>
      </c>
      <c r="C72" s="24" t="s">
        <v>75</v>
      </c>
      <c r="D72" s="25" t="s">
        <v>66</v>
      </c>
      <c r="E72" s="27"/>
      <c r="F72" s="28">
        <f>21/100</f>
        <v>0.21</v>
      </c>
      <c r="G72" s="27"/>
      <c r="H72" s="27"/>
      <c r="I72" s="27"/>
      <c r="J72" s="27"/>
      <c r="K72" s="27"/>
      <c r="L72" s="27"/>
      <c r="M72" s="27"/>
    </row>
    <row r="73" spans="1:14" x14ac:dyDescent="0.35">
      <c r="A73" s="25"/>
      <c r="B73" s="29" t="s">
        <v>23</v>
      </c>
      <c r="C73" s="24"/>
      <c r="D73" s="24" t="s">
        <v>82</v>
      </c>
      <c r="E73" s="27">
        <v>765</v>
      </c>
      <c r="F73" s="27">
        <f>F72*E73</f>
        <v>160.65</v>
      </c>
      <c r="G73" s="27"/>
      <c r="H73" s="27"/>
      <c r="I73" s="27"/>
      <c r="J73" s="27">
        <f>I73*F73</f>
        <v>0</v>
      </c>
      <c r="K73" s="27"/>
      <c r="L73" s="27"/>
      <c r="M73" s="27">
        <f>L73+J73+H73</f>
        <v>0</v>
      </c>
      <c r="N73" s="4"/>
    </row>
    <row r="74" spans="1:14" x14ac:dyDescent="0.35">
      <c r="A74" s="25"/>
      <c r="B74" s="29" t="s">
        <v>52</v>
      </c>
      <c r="C74" s="24" t="s">
        <v>4</v>
      </c>
      <c r="D74" s="24" t="s">
        <v>86</v>
      </c>
      <c r="E74" s="27">
        <f>3.64</f>
        <v>3.64</v>
      </c>
      <c r="F74" s="27">
        <f>F72*E74</f>
        <v>0.76439999999999997</v>
      </c>
      <c r="G74" s="27"/>
      <c r="H74" s="27"/>
      <c r="I74" s="27"/>
      <c r="J74" s="27"/>
      <c r="K74" s="27"/>
      <c r="L74" s="27">
        <f>K74*F74</f>
        <v>0</v>
      </c>
      <c r="M74" s="27">
        <f>L74+J74+H74</f>
        <v>0</v>
      </c>
      <c r="N74" s="4"/>
    </row>
    <row r="75" spans="1:14" x14ac:dyDescent="0.35">
      <c r="A75" s="25"/>
      <c r="B75" s="29" t="s">
        <v>24</v>
      </c>
      <c r="C75" s="24"/>
      <c r="D75" s="24" t="s">
        <v>80</v>
      </c>
      <c r="E75" s="27">
        <v>34.799999999999997</v>
      </c>
      <c r="F75" s="27">
        <f>E75*F72</f>
        <v>7.3079999999999989</v>
      </c>
      <c r="G75" s="27"/>
      <c r="H75" s="27"/>
      <c r="I75" s="27"/>
      <c r="J75" s="27"/>
      <c r="K75" s="27"/>
      <c r="L75" s="27">
        <f>K75*F75</f>
        <v>0</v>
      </c>
      <c r="M75" s="27">
        <f>L75+J75+H75</f>
        <v>0</v>
      </c>
    </row>
    <row r="76" spans="1:14" x14ac:dyDescent="0.35">
      <c r="A76" s="25"/>
      <c r="B76" s="24" t="s">
        <v>25</v>
      </c>
      <c r="C76" s="24"/>
      <c r="D76" s="24"/>
      <c r="E76" s="27"/>
      <c r="F76" s="27"/>
      <c r="G76" s="27"/>
      <c r="H76" s="27"/>
      <c r="I76" s="27"/>
      <c r="J76" s="27"/>
      <c r="K76" s="27"/>
      <c r="L76" s="27"/>
      <c r="M76" s="27"/>
    </row>
    <row r="77" spans="1:14" x14ac:dyDescent="0.35">
      <c r="A77" s="25" t="s">
        <v>0</v>
      </c>
      <c r="B77" s="29" t="s">
        <v>53</v>
      </c>
      <c r="C77" s="24" t="s">
        <v>5</v>
      </c>
      <c r="D77" s="24" t="s">
        <v>67</v>
      </c>
      <c r="E77" s="27">
        <v>100</v>
      </c>
      <c r="F77" s="30">
        <f>E77*F72</f>
        <v>21</v>
      </c>
      <c r="G77" s="27"/>
      <c r="H77" s="27">
        <f t="shared" ref="H77:H78" si="16">G77*F77</f>
        <v>0</v>
      </c>
      <c r="I77" s="27"/>
      <c r="J77" s="27"/>
      <c r="K77" s="27"/>
      <c r="L77" s="27"/>
      <c r="M77" s="27">
        <f t="shared" ref="M77:M78" si="17">L77+J77+H77</f>
        <v>0</v>
      </c>
      <c r="N77" s="5"/>
    </row>
    <row r="78" spans="1:14" x14ac:dyDescent="0.35">
      <c r="A78" s="25"/>
      <c r="B78" s="29" t="s">
        <v>29</v>
      </c>
      <c r="C78" s="24"/>
      <c r="D78" s="24" t="s">
        <v>80</v>
      </c>
      <c r="E78" s="27">
        <v>65.599999999999994</v>
      </c>
      <c r="F78" s="27">
        <f>E78*F72</f>
        <v>13.775999999999998</v>
      </c>
      <c r="G78" s="27"/>
      <c r="H78" s="27">
        <f t="shared" si="16"/>
        <v>0</v>
      </c>
      <c r="I78" s="27"/>
      <c r="J78" s="27"/>
      <c r="K78" s="27"/>
      <c r="L78" s="27"/>
      <c r="M78" s="27">
        <f t="shared" si="17"/>
        <v>0</v>
      </c>
    </row>
    <row r="79" spans="1:14" ht="32.25" customHeight="1" x14ac:dyDescent="0.35">
      <c r="A79" s="52"/>
      <c r="B79" s="53" t="s">
        <v>54</v>
      </c>
      <c r="C79" s="52"/>
      <c r="D79" s="52"/>
      <c r="E79" s="54"/>
      <c r="F79" s="54"/>
      <c r="G79" s="54"/>
      <c r="H79" s="54"/>
      <c r="I79" s="54"/>
      <c r="J79" s="54"/>
      <c r="K79" s="54"/>
      <c r="L79" s="54"/>
      <c r="M79" s="54"/>
    </row>
    <row r="80" spans="1:14" ht="43.5" x14ac:dyDescent="0.35">
      <c r="A80" s="25">
        <v>11</v>
      </c>
      <c r="B80" s="26" t="s">
        <v>55</v>
      </c>
      <c r="C80" s="24" t="s">
        <v>87</v>
      </c>
      <c r="D80" s="25" t="s">
        <v>65</v>
      </c>
      <c r="E80" s="27"/>
      <c r="F80" s="55">
        <v>0.7</v>
      </c>
      <c r="G80" s="27"/>
      <c r="H80" s="27"/>
      <c r="I80" s="27"/>
      <c r="J80" s="27"/>
      <c r="K80" s="27"/>
      <c r="L80" s="27"/>
      <c r="M80" s="27"/>
    </row>
    <row r="81" spans="1:13" x14ac:dyDescent="0.35">
      <c r="A81" s="25"/>
      <c r="B81" s="29" t="s">
        <v>23</v>
      </c>
      <c r="C81" s="24"/>
      <c r="D81" s="24" t="s">
        <v>82</v>
      </c>
      <c r="E81" s="27">
        <v>13.2</v>
      </c>
      <c r="F81" s="27">
        <f>F80*E81</f>
        <v>9.2399999999999984</v>
      </c>
      <c r="G81" s="27"/>
      <c r="H81" s="27"/>
      <c r="I81" s="27"/>
      <c r="J81" s="27">
        <f>I81*F81</f>
        <v>0</v>
      </c>
      <c r="K81" s="27"/>
      <c r="L81" s="27"/>
      <c r="M81" s="27">
        <f>L81+J81+H81</f>
        <v>0</v>
      </c>
    </row>
    <row r="82" spans="1:13" x14ac:dyDescent="0.35">
      <c r="A82" s="25"/>
      <c r="B82" s="29" t="s">
        <v>24</v>
      </c>
      <c r="C82" s="24"/>
      <c r="D82" s="24" t="s">
        <v>80</v>
      </c>
      <c r="E82" s="27">
        <v>9.6300000000000008</v>
      </c>
      <c r="F82" s="27">
        <f>E82*F80</f>
        <v>6.7410000000000005</v>
      </c>
      <c r="G82" s="27"/>
      <c r="H82" s="27"/>
      <c r="I82" s="27"/>
      <c r="J82" s="27"/>
      <c r="K82" s="27"/>
      <c r="L82" s="27">
        <f>K82*F82</f>
        <v>0</v>
      </c>
      <c r="M82" s="27">
        <f>L82+J82+H82</f>
        <v>0</v>
      </c>
    </row>
    <row r="83" spans="1:13" ht="32" x14ac:dyDescent="0.35">
      <c r="A83" s="25">
        <v>12</v>
      </c>
      <c r="B83" s="26" t="s">
        <v>56</v>
      </c>
      <c r="C83" s="24" t="s">
        <v>76</v>
      </c>
      <c r="D83" s="25" t="s">
        <v>68</v>
      </c>
      <c r="E83" s="27"/>
      <c r="F83" s="55">
        <f>12/100</f>
        <v>0.12</v>
      </c>
      <c r="G83" s="27"/>
      <c r="H83" s="27"/>
      <c r="I83" s="27"/>
      <c r="J83" s="27"/>
      <c r="K83" s="27"/>
      <c r="L83" s="27"/>
      <c r="M83" s="27"/>
    </row>
    <row r="84" spans="1:13" x14ac:dyDescent="0.35">
      <c r="A84" s="25"/>
      <c r="B84" s="29" t="s">
        <v>23</v>
      </c>
      <c r="C84" s="24"/>
      <c r="D84" s="24" t="s">
        <v>82</v>
      </c>
      <c r="E84" s="27">
        <v>388</v>
      </c>
      <c r="F84" s="27">
        <f>F83*E84</f>
        <v>46.559999999999995</v>
      </c>
      <c r="G84" s="27"/>
      <c r="H84" s="27"/>
      <c r="I84" s="27"/>
      <c r="J84" s="27">
        <f>I84*F84</f>
        <v>0</v>
      </c>
      <c r="K84" s="27"/>
      <c r="L84" s="27"/>
      <c r="M84" s="27">
        <f>L84+J84+H84</f>
        <v>0</v>
      </c>
    </row>
    <row r="85" spans="1:13" ht="32" x14ac:dyDescent="0.35">
      <c r="A85" s="25">
        <v>13</v>
      </c>
      <c r="B85" s="26" t="s">
        <v>57</v>
      </c>
      <c r="C85" s="24" t="s">
        <v>77</v>
      </c>
      <c r="D85" s="25" t="s">
        <v>69</v>
      </c>
      <c r="E85" s="27"/>
      <c r="F85" s="28">
        <f>6.2/100</f>
        <v>6.2E-2</v>
      </c>
      <c r="G85" s="27"/>
      <c r="H85" s="27"/>
      <c r="I85" s="27"/>
      <c r="J85" s="27"/>
      <c r="K85" s="27"/>
      <c r="L85" s="27"/>
      <c r="M85" s="27"/>
    </row>
    <row r="86" spans="1:13" x14ac:dyDescent="0.35">
      <c r="A86" s="25"/>
      <c r="B86" s="29" t="s">
        <v>23</v>
      </c>
      <c r="C86" s="24"/>
      <c r="D86" s="24" t="s">
        <v>82</v>
      </c>
      <c r="E86" s="27">
        <v>281</v>
      </c>
      <c r="F86" s="27">
        <f>F85*E86</f>
        <v>17.422000000000001</v>
      </c>
      <c r="G86" s="27"/>
      <c r="H86" s="27"/>
      <c r="I86" s="27"/>
      <c r="J86" s="27">
        <f>I86*F86</f>
        <v>0</v>
      </c>
      <c r="K86" s="27"/>
      <c r="L86" s="27"/>
      <c r="M86" s="27">
        <f>L86+J86+H86</f>
        <v>0</v>
      </c>
    </row>
    <row r="87" spans="1:13" x14ac:dyDescent="0.35">
      <c r="A87" s="25"/>
      <c r="B87" s="29" t="s">
        <v>24</v>
      </c>
      <c r="C87" s="24"/>
      <c r="D87" s="24" t="s">
        <v>80</v>
      </c>
      <c r="E87" s="27">
        <v>33</v>
      </c>
      <c r="F87" s="27">
        <f>E87*F85</f>
        <v>2.0459999999999998</v>
      </c>
      <c r="G87" s="27"/>
      <c r="H87" s="27"/>
      <c r="I87" s="27"/>
      <c r="J87" s="27"/>
      <c r="K87" s="27"/>
      <c r="L87" s="27">
        <f>K87*F87</f>
        <v>0</v>
      </c>
      <c r="M87" s="27">
        <f>L87+J87+H87</f>
        <v>0</v>
      </c>
    </row>
    <row r="88" spans="1:13" x14ac:dyDescent="0.35">
      <c r="A88" s="25"/>
      <c r="B88" s="24" t="s">
        <v>25</v>
      </c>
      <c r="C88" s="24"/>
      <c r="D88" s="24"/>
      <c r="E88" s="27"/>
      <c r="F88" s="27"/>
      <c r="G88" s="27"/>
      <c r="H88" s="27"/>
      <c r="I88" s="27"/>
      <c r="J88" s="27"/>
      <c r="K88" s="27"/>
      <c r="L88" s="27"/>
      <c r="M88" s="27"/>
    </row>
    <row r="89" spans="1:13" x14ac:dyDescent="0.35">
      <c r="A89" s="25" t="s">
        <v>0</v>
      </c>
      <c r="B89" s="29" t="s">
        <v>27</v>
      </c>
      <c r="C89" s="24"/>
      <c r="D89" s="24" t="s">
        <v>65</v>
      </c>
      <c r="E89" s="27">
        <v>102</v>
      </c>
      <c r="F89" s="30">
        <f>E89*F85</f>
        <v>6.3239999999999998</v>
      </c>
      <c r="G89" s="27"/>
      <c r="H89" s="27">
        <f t="shared" ref="H89:H92" si="18">G89*F89</f>
        <v>0</v>
      </c>
      <c r="I89" s="27"/>
      <c r="J89" s="27"/>
      <c r="K89" s="27"/>
      <c r="L89" s="27"/>
      <c r="M89" s="27">
        <f t="shared" ref="M89:M92" si="19">L89+J89+H89</f>
        <v>0</v>
      </c>
    </row>
    <row r="90" spans="1:13" x14ac:dyDescent="0.35">
      <c r="A90" s="25" t="s">
        <v>0</v>
      </c>
      <c r="B90" s="29" t="s">
        <v>58</v>
      </c>
      <c r="C90" s="24"/>
      <c r="D90" s="24" t="s">
        <v>67</v>
      </c>
      <c r="E90" s="27">
        <v>71.7</v>
      </c>
      <c r="F90" s="30">
        <f>E90*F85</f>
        <v>4.4454000000000002</v>
      </c>
      <c r="G90" s="27"/>
      <c r="H90" s="27">
        <f t="shared" si="18"/>
        <v>0</v>
      </c>
      <c r="I90" s="27"/>
      <c r="J90" s="27"/>
      <c r="K90" s="27"/>
      <c r="L90" s="27"/>
      <c r="M90" s="27">
        <f t="shared" si="19"/>
        <v>0</v>
      </c>
    </row>
    <row r="91" spans="1:13" x14ac:dyDescent="0.35">
      <c r="A91" s="25" t="s">
        <v>0</v>
      </c>
      <c r="B91" s="29" t="s">
        <v>59</v>
      </c>
      <c r="C91" s="24"/>
      <c r="D91" s="24" t="s">
        <v>65</v>
      </c>
      <c r="E91" s="27">
        <f>0.13+1.52</f>
        <v>1.65</v>
      </c>
      <c r="F91" s="30">
        <f>E91*F85</f>
        <v>0.10229999999999999</v>
      </c>
      <c r="G91" s="27"/>
      <c r="H91" s="27">
        <f t="shared" si="18"/>
        <v>0</v>
      </c>
      <c r="I91" s="27"/>
      <c r="J91" s="27"/>
      <c r="K91" s="27"/>
      <c r="L91" s="27"/>
      <c r="M91" s="27">
        <f t="shared" si="19"/>
        <v>0</v>
      </c>
    </row>
    <row r="92" spans="1:13" x14ac:dyDescent="0.35">
      <c r="A92" s="25"/>
      <c r="B92" s="29" t="s">
        <v>29</v>
      </c>
      <c r="C92" s="24"/>
      <c r="D92" s="24" t="s">
        <v>80</v>
      </c>
      <c r="E92" s="27">
        <v>16</v>
      </c>
      <c r="F92" s="27">
        <f>E92*F85</f>
        <v>0.99199999999999999</v>
      </c>
      <c r="G92" s="27"/>
      <c r="H92" s="27">
        <f t="shared" si="18"/>
        <v>0</v>
      </c>
      <c r="I92" s="27"/>
      <c r="J92" s="27"/>
      <c r="K92" s="27"/>
      <c r="L92" s="27"/>
      <c r="M92" s="27">
        <f t="shared" si="19"/>
        <v>0</v>
      </c>
    </row>
    <row r="93" spans="1:13" x14ac:dyDescent="0.35">
      <c r="A93" s="18" t="s">
        <v>0</v>
      </c>
      <c r="B93" s="18" t="s">
        <v>21</v>
      </c>
      <c r="C93" s="18"/>
      <c r="D93" s="17" t="s">
        <v>0</v>
      </c>
      <c r="E93" s="17"/>
      <c r="F93" s="19" t="s">
        <v>0</v>
      </c>
      <c r="G93" s="19"/>
      <c r="H93" s="19">
        <f>SUM(H7:H92)</f>
        <v>0</v>
      </c>
      <c r="I93" s="19"/>
      <c r="J93" s="19">
        <f>SUM(J7:J92)</f>
        <v>0</v>
      </c>
      <c r="K93" s="19"/>
      <c r="L93" s="19">
        <f>SUM(L7:L92)</f>
        <v>0</v>
      </c>
      <c r="M93" s="19">
        <f>SUM(M7:M92)</f>
        <v>0</v>
      </c>
    </row>
    <row r="94" spans="1:13" x14ac:dyDescent="0.35">
      <c r="A94" s="24"/>
      <c r="B94" s="24" t="s">
        <v>60</v>
      </c>
      <c r="C94" s="24"/>
      <c r="D94" s="60">
        <v>0.04</v>
      </c>
      <c r="E94" s="57"/>
      <c r="F94" s="27"/>
      <c r="G94" s="27"/>
      <c r="H94" s="27" t="s">
        <v>0</v>
      </c>
      <c r="I94" s="27"/>
      <c r="J94" s="27"/>
      <c r="K94" s="27"/>
      <c r="L94" s="27" t="s">
        <v>0</v>
      </c>
      <c r="M94" s="27">
        <f>H93*D94</f>
        <v>0</v>
      </c>
    </row>
    <row r="95" spans="1:13" x14ac:dyDescent="0.35">
      <c r="A95" s="18"/>
      <c r="B95" s="18" t="s">
        <v>21</v>
      </c>
      <c r="C95" s="18"/>
      <c r="D95" s="58" t="s">
        <v>0</v>
      </c>
      <c r="E95" s="18"/>
      <c r="F95" s="19"/>
      <c r="G95" s="19"/>
      <c r="H95" s="19" t="s">
        <v>0</v>
      </c>
      <c r="I95" s="19"/>
      <c r="J95" s="19"/>
      <c r="K95" s="19"/>
      <c r="L95" s="19" t="s">
        <v>0</v>
      </c>
      <c r="M95" s="19">
        <f>M94+M93</f>
        <v>0</v>
      </c>
    </row>
    <row r="96" spans="1:13" x14ac:dyDescent="0.35">
      <c r="A96" s="24"/>
      <c r="B96" s="24" t="s">
        <v>61</v>
      </c>
      <c r="C96" s="24"/>
      <c r="D96" s="60">
        <v>0.1</v>
      </c>
      <c r="E96" s="57"/>
      <c r="F96" s="27"/>
      <c r="G96" s="27"/>
      <c r="H96" s="27" t="s">
        <v>0</v>
      </c>
      <c r="I96" s="27"/>
      <c r="J96" s="27"/>
      <c r="K96" s="27"/>
      <c r="L96" s="27" t="s">
        <v>0</v>
      </c>
      <c r="M96" s="27">
        <f>M95*D96</f>
        <v>0</v>
      </c>
    </row>
    <row r="97" spans="1:13" x14ac:dyDescent="0.35">
      <c r="A97" s="18"/>
      <c r="B97" s="18" t="s">
        <v>21</v>
      </c>
      <c r="C97" s="18"/>
      <c r="D97" s="58" t="s">
        <v>0</v>
      </c>
      <c r="E97" s="18"/>
      <c r="F97" s="19"/>
      <c r="G97" s="19"/>
      <c r="H97" s="19" t="s">
        <v>0</v>
      </c>
      <c r="I97" s="19"/>
      <c r="J97" s="19"/>
      <c r="K97" s="19"/>
      <c r="L97" s="19" t="s">
        <v>0</v>
      </c>
      <c r="M97" s="19">
        <f>M96+M95</f>
        <v>0</v>
      </c>
    </row>
    <row r="98" spans="1:13" x14ac:dyDescent="0.35">
      <c r="A98" s="24"/>
      <c r="B98" s="24" t="s">
        <v>62</v>
      </c>
      <c r="C98" s="24"/>
      <c r="D98" s="60">
        <v>0.08</v>
      </c>
      <c r="E98" s="57"/>
      <c r="F98" s="27"/>
      <c r="G98" s="27"/>
      <c r="H98" s="27" t="s">
        <v>0</v>
      </c>
      <c r="I98" s="27"/>
      <c r="J98" s="27"/>
      <c r="K98" s="27"/>
      <c r="L98" s="27" t="s">
        <v>0</v>
      </c>
      <c r="M98" s="27">
        <f>M97*D98</f>
        <v>0</v>
      </c>
    </row>
    <row r="99" spans="1:13" x14ac:dyDescent="0.35">
      <c r="A99" s="18"/>
      <c r="B99" s="18" t="s">
        <v>21</v>
      </c>
      <c r="C99" s="18"/>
      <c r="D99" s="58" t="s">
        <v>0</v>
      </c>
      <c r="E99" s="18"/>
      <c r="F99" s="19"/>
      <c r="G99" s="19"/>
      <c r="H99" s="19" t="s">
        <v>0</v>
      </c>
      <c r="I99" s="19"/>
      <c r="J99" s="19"/>
      <c r="K99" s="19"/>
      <c r="L99" s="19" t="s">
        <v>0</v>
      </c>
      <c r="M99" s="19">
        <f>M98+M97</f>
        <v>0</v>
      </c>
    </row>
    <row r="100" spans="1:13" x14ac:dyDescent="0.35">
      <c r="A100" s="24"/>
      <c r="B100" s="24" t="s">
        <v>63</v>
      </c>
      <c r="C100" s="24"/>
      <c r="D100" s="60">
        <v>0.05</v>
      </c>
      <c r="E100" s="57"/>
      <c r="F100" s="27"/>
      <c r="G100" s="27"/>
      <c r="H100" s="27" t="s">
        <v>0</v>
      </c>
      <c r="I100" s="27"/>
      <c r="J100" s="27"/>
      <c r="K100" s="27"/>
      <c r="L100" s="27" t="s">
        <v>0</v>
      </c>
      <c r="M100" s="27">
        <f>M99*D100</f>
        <v>0</v>
      </c>
    </row>
    <row r="101" spans="1:13" x14ac:dyDescent="0.35">
      <c r="A101" s="18"/>
      <c r="B101" s="18" t="s">
        <v>21</v>
      </c>
      <c r="C101" s="18"/>
      <c r="D101" s="58" t="s">
        <v>0</v>
      </c>
      <c r="E101" s="18"/>
      <c r="F101" s="19"/>
      <c r="G101" s="19"/>
      <c r="H101" s="19" t="s">
        <v>0</v>
      </c>
      <c r="I101" s="19"/>
      <c r="J101" s="19"/>
      <c r="K101" s="19"/>
      <c r="L101" s="19" t="s">
        <v>0</v>
      </c>
      <c r="M101" s="19">
        <f>M100+M99</f>
        <v>0</v>
      </c>
    </row>
    <row r="102" spans="1:13" x14ac:dyDescent="0.35">
      <c r="A102" s="24"/>
      <c r="B102" s="24" t="s">
        <v>64</v>
      </c>
      <c r="C102" s="24"/>
      <c r="D102" s="56">
        <v>0.18</v>
      </c>
      <c r="E102" s="57"/>
      <c r="F102" s="27"/>
      <c r="G102" s="27"/>
      <c r="H102" s="27" t="s">
        <v>0</v>
      </c>
      <c r="I102" s="27"/>
      <c r="J102" s="27"/>
      <c r="K102" s="27"/>
      <c r="L102" s="27" t="s">
        <v>0</v>
      </c>
      <c r="M102" s="27">
        <f>M101*D102</f>
        <v>0</v>
      </c>
    </row>
    <row r="103" spans="1:13" x14ac:dyDescent="0.35">
      <c r="A103" s="18"/>
      <c r="B103" s="18" t="s">
        <v>21</v>
      </c>
      <c r="C103" s="18"/>
      <c r="D103" s="58" t="s">
        <v>0</v>
      </c>
      <c r="E103" s="18"/>
      <c r="F103" s="19"/>
      <c r="G103" s="19" t="s">
        <v>0</v>
      </c>
      <c r="H103" s="19" t="s">
        <v>0</v>
      </c>
      <c r="I103" s="19"/>
      <c r="J103" s="19"/>
      <c r="K103" s="19"/>
      <c r="L103" s="19" t="s">
        <v>0</v>
      </c>
      <c r="M103" s="19">
        <f>M102+M101</f>
        <v>0</v>
      </c>
    </row>
  </sheetData>
  <mergeCells count="13">
    <mergeCell ref="O2:Q2"/>
    <mergeCell ref="A5:A6"/>
    <mergeCell ref="G5:H5"/>
    <mergeCell ref="I5:J5"/>
    <mergeCell ref="K5:L5"/>
    <mergeCell ref="M5:M6"/>
    <mergeCell ref="C5:C6"/>
    <mergeCell ref="E5:E6"/>
    <mergeCell ref="B5:B6"/>
    <mergeCell ref="D5:D6"/>
    <mergeCell ref="F5:F6"/>
    <mergeCell ref="A1:M2"/>
    <mergeCell ref="A3:M4"/>
  </mergeCells>
  <printOptions horizontalCentered="1"/>
  <pageMargins left="0.45" right="0.25" top="0.3" bottom="0.45" header="0.3" footer="0.3"/>
  <pageSetup scale="80" orientation="landscape" r:id="rId1"/>
  <headerFooter>
    <oddFooter>Page &amp;P of &amp;N</oddFooter>
  </headerFooter>
  <ignoredErrors>
    <ignoredError sqref="L97 L96" formula="1"/>
    <ignoredError sqref="L98 L99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opLeftCell="A10" zoomScaleNormal="100" zoomScaleSheetLayoutView="100" workbookViewId="0">
      <selection activeCell="E56" sqref="E56"/>
    </sheetView>
  </sheetViews>
  <sheetFormatPr defaultColWidth="9.08984375" defaultRowHeight="14.5" x14ac:dyDescent="0.35"/>
  <cols>
    <col min="1" max="1" width="2.54296875" style="3" bestFit="1" customWidth="1"/>
    <col min="2" max="2" width="44.26953125" style="3" bestFit="1" customWidth="1"/>
    <col min="3" max="3" width="12.08984375" style="3" bestFit="1" customWidth="1"/>
    <col min="4" max="4" width="9.81640625" style="3" customWidth="1"/>
    <col min="5" max="5" width="14" style="3" bestFit="1" customWidth="1"/>
    <col min="6" max="6" width="6.36328125" style="3" bestFit="1" customWidth="1"/>
    <col min="7" max="7" width="9.6328125" style="3" bestFit="1" customWidth="1"/>
    <col min="8" max="8" width="5.453125" style="3" bestFit="1" customWidth="1"/>
    <col min="9" max="9" width="9.6328125" style="3" bestFit="1" customWidth="1"/>
    <col min="10" max="10" width="5.453125" style="3" bestFit="1" customWidth="1"/>
    <col min="11" max="11" width="9.6328125" style="3" bestFit="1" customWidth="1"/>
    <col min="12" max="13" width="5.453125" style="3" bestFit="1" customWidth="1"/>
    <col min="14" max="16" width="9.08984375" style="3"/>
    <col min="17" max="17" width="9.08984375" style="3" customWidth="1"/>
    <col min="18" max="16384" width="9.08984375" style="3"/>
  </cols>
  <sheetData>
    <row r="1" spans="1:17" x14ac:dyDescent="0.3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7" ht="21" customHeight="1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O2" s="76"/>
      <c r="P2" s="76"/>
      <c r="Q2" s="76"/>
    </row>
    <row r="3" spans="1:17" ht="14.5" customHeight="1" x14ac:dyDescent="0.35">
      <c r="A3" s="83" t="s">
        <v>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ht="31.5" customHeight="1" x14ac:dyDescent="0.35">
      <c r="A4" s="77" t="s">
        <v>1</v>
      </c>
      <c r="B4" s="78" t="s">
        <v>7</v>
      </c>
      <c r="C4" s="79" t="s">
        <v>13</v>
      </c>
      <c r="D4" s="78" t="s">
        <v>14</v>
      </c>
      <c r="E4" s="78" t="s">
        <v>15</v>
      </c>
      <c r="F4" s="78" t="s">
        <v>16</v>
      </c>
      <c r="G4" s="78" t="s">
        <v>17</v>
      </c>
      <c r="H4" s="78"/>
      <c r="I4" s="78" t="s">
        <v>18</v>
      </c>
      <c r="J4" s="78"/>
      <c r="K4" s="78" t="s">
        <v>19</v>
      </c>
      <c r="L4" s="78"/>
      <c r="M4" s="78" t="s">
        <v>21</v>
      </c>
    </row>
    <row r="5" spans="1:17" x14ac:dyDescent="0.35">
      <c r="A5" s="77"/>
      <c r="B5" s="78"/>
      <c r="C5" s="80"/>
      <c r="D5" s="78"/>
      <c r="E5" s="78"/>
      <c r="F5" s="78"/>
      <c r="G5" s="24" t="s">
        <v>20</v>
      </c>
      <c r="H5" s="24" t="s">
        <v>21</v>
      </c>
      <c r="I5" s="24" t="s">
        <v>20</v>
      </c>
      <c r="J5" s="24" t="s">
        <v>21</v>
      </c>
      <c r="K5" s="24" t="s">
        <v>20</v>
      </c>
      <c r="L5" s="24" t="s">
        <v>21</v>
      </c>
      <c r="M5" s="78"/>
    </row>
    <row r="6" spans="1:17" s="10" customFormat="1" ht="32" x14ac:dyDescent="0.35">
      <c r="A6" s="61">
        <v>1</v>
      </c>
      <c r="B6" s="26" t="s">
        <v>91</v>
      </c>
      <c r="C6" s="24" t="s">
        <v>110</v>
      </c>
      <c r="D6" s="25" t="s">
        <v>118</v>
      </c>
      <c r="E6" s="62"/>
      <c r="F6" s="63">
        <v>1</v>
      </c>
      <c r="G6" s="62"/>
      <c r="H6" s="62"/>
      <c r="I6" s="62"/>
      <c r="J6" s="62"/>
      <c r="K6" s="62"/>
      <c r="L6" s="62"/>
      <c r="M6" s="62"/>
    </row>
    <row r="7" spans="1:17" s="10" customFormat="1" x14ac:dyDescent="0.35">
      <c r="A7" s="61"/>
      <c r="B7" s="64" t="s">
        <v>23</v>
      </c>
      <c r="C7" s="24"/>
      <c r="D7" s="65" t="s">
        <v>82</v>
      </c>
      <c r="E7" s="62">
        <v>8.67</v>
      </c>
      <c r="F7" s="62">
        <f>F6*E7</f>
        <v>8.67</v>
      </c>
      <c r="G7" s="62"/>
      <c r="H7" s="62"/>
      <c r="I7" s="62"/>
      <c r="J7" s="62">
        <f>I7*F7</f>
        <v>0</v>
      </c>
      <c r="K7" s="62"/>
      <c r="L7" s="62"/>
      <c r="M7" s="62">
        <f>L7+J7+H7</f>
        <v>0</v>
      </c>
      <c r="N7" s="11"/>
    </row>
    <row r="8" spans="1:17" s="10" customFormat="1" x14ac:dyDescent="0.35">
      <c r="A8" s="61"/>
      <c r="B8" s="65" t="s">
        <v>25</v>
      </c>
      <c r="C8" s="24"/>
      <c r="D8" s="65"/>
      <c r="E8" s="62"/>
      <c r="F8" s="62"/>
      <c r="G8" s="62"/>
      <c r="H8" s="62"/>
      <c r="I8" s="62"/>
      <c r="J8" s="62"/>
      <c r="K8" s="62"/>
      <c r="L8" s="62"/>
      <c r="M8" s="62"/>
    </row>
    <row r="9" spans="1:17" s="10" customFormat="1" x14ac:dyDescent="0.35">
      <c r="A9" s="61" t="s">
        <v>0</v>
      </c>
      <c r="B9" s="64" t="s">
        <v>92</v>
      </c>
      <c r="C9" s="65"/>
      <c r="D9" s="65" t="s">
        <v>84</v>
      </c>
      <c r="E9" s="62">
        <v>102</v>
      </c>
      <c r="F9" s="62">
        <f>E9*F6</f>
        <v>102</v>
      </c>
      <c r="G9" s="62"/>
      <c r="H9" s="62">
        <f>G9*F9</f>
        <v>0</v>
      </c>
      <c r="I9" s="62"/>
      <c r="J9" s="62"/>
      <c r="K9" s="62"/>
      <c r="L9" s="62"/>
      <c r="M9" s="62">
        <f>L9+J9+H9</f>
        <v>0</v>
      </c>
      <c r="N9" s="12"/>
    </row>
    <row r="10" spans="1:17" s="10" customFormat="1" x14ac:dyDescent="0.35">
      <c r="A10" s="61"/>
      <c r="B10" s="64" t="s">
        <v>29</v>
      </c>
      <c r="C10" s="24"/>
      <c r="D10" s="65" t="s">
        <v>80</v>
      </c>
      <c r="E10" s="62">
        <v>0.43</v>
      </c>
      <c r="F10" s="62">
        <f>E10*F6</f>
        <v>0.43</v>
      </c>
      <c r="G10" s="62"/>
      <c r="H10" s="62">
        <f>G10*F10</f>
        <v>0</v>
      </c>
      <c r="I10" s="62"/>
      <c r="J10" s="62"/>
      <c r="K10" s="62"/>
      <c r="L10" s="62"/>
      <c r="M10" s="62">
        <f>L10+J10+H10</f>
        <v>0</v>
      </c>
    </row>
    <row r="11" spans="1:17" ht="32" x14ac:dyDescent="0.35">
      <c r="A11" s="61">
        <v>2</v>
      </c>
      <c r="B11" s="26" t="s">
        <v>93</v>
      </c>
      <c r="C11" s="24" t="s">
        <v>110</v>
      </c>
      <c r="D11" s="25" t="s">
        <v>118</v>
      </c>
      <c r="E11" s="62"/>
      <c r="F11" s="63">
        <v>1</v>
      </c>
      <c r="G11" s="62"/>
      <c r="H11" s="62"/>
      <c r="I11" s="62"/>
      <c r="J11" s="62"/>
      <c r="K11" s="62"/>
      <c r="L11" s="62"/>
      <c r="M11" s="62"/>
    </row>
    <row r="12" spans="1:17" x14ac:dyDescent="0.35">
      <c r="A12" s="61"/>
      <c r="B12" s="64" t="s">
        <v>23</v>
      </c>
      <c r="C12" s="24"/>
      <c r="D12" s="65" t="s">
        <v>82</v>
      </c>
      <c r="E12" s="62">
        <v>7.24</v>
      </c>
      <c r="F12" s="62">
        <f>F11*E12</f>
        <v>7.24</v>
      </c>
      <c r="G12" s="62"/>
      <c r="H12" s="62"/>
      <c r="I12" s="62"/>
      <c r="J12" s="62">
        <f>I12*F12</f>
        <v>0</v>
      </c>
      <c r="K12" s="62"/>
      <c r="L12" s="62"/>
      <c r="M12" s="62">
        <f>L12+J12+H12</f>
        <v>0</v>
      </c>
    </row>
    <row r="13" spans="1:17" x14ac:dyDescent="0.35">
      <c r="A13" s="61"/>
      <c r="B13" s="65" t="s">
        <v>25</v>
      </c>
      <c r="C13" s="24"/>
      <c r="D13" s="65"/>
      <c r="E13" s="62"/>
      <c r="F13" s="62"/>
      <c r="G13" s="62"/>
      <c r="H13" s="62"/>
      <c r="I13" s="62"/>
      <c r="J13" s="62"/>
      <c r="K13" s="62"/>
      <c r="L13" s="62"/>
      <c r="M13" s="62"/>
    </row>
    <row r="14" spans="1:17" x14ac:dyDescent="0.35">
      <c r="A14" s="61" t="s">
        <v>0</v>
      </c>
      <c r="B14" s="64" t="s">
        <v>94</v>
      </c>
      <c r="C14" s="65"/>
      <c r="D14" s="65" t="s">
        <v>84</v>
      </c>
      <c r="E14" s="62">
        <v>1</v>
      </c>
      <c r="F14" s="62">
        <f>E14*F11</f>
        <v>1</v>
      </c>
      <c r="G14" s="62"/>
      <c r="H14" s="62">
        <f>G14*F14</f>
        <v>0</v>
      </c>
      <c r="I14" s="62"/>
      <c r="J14" s="62"/>
      <c r="K14" s="62"/>
      <c r="L14" s="62"/>
      <c r="M14" s="62">
        <f>L14+J14+H14</f>
        <v>0</v>
      </c>
    </row>
    <row r="15" spans="1:17" x14ac:dyDescent="0.35">
      <c r="A15" s="61"/>
      <c r="B15" s="64" t="s">
        <v>29</v>
      </c>
      <c r="C15" s="24"/>
      <c r="D15" s="65" t="s">
        <v>80</v>
      </c>
      <c r="E15" s="62">
        <v>16</v>
      </c>
      <c r="F15" s="62">
        <f>E15*F11</f>
        <v>16</v>
      </c>
      <c r="G15" s="62"/>
      <c r="H15" s="62">
        <f>G15*F15</f>
        <v>0</v>
      </c>
      <c r="I15" s="62"/>
      <c r="J15" s="62"/>
      <c r="K15" s="62"/>
      <c r="L15" s="62"/>
      <c r="M15" s="62">
        <f>L15+J15+H15</f>
        <v>0</v>
      </c>
    </row>
    <row r="16" spans="1:17" ht="29" x14ac:dyDescent="0.35">
      <c r="A16" s="61">
        <v>3</v>
      </c>
      <c r="B16" s="26" t="s">
        <v>95</v>
      </c>
      <c r="C16" s="24" t="s">
        <v>111</v>
      </c>
      <c r="D16" s="25" t="s">
        <v>117</v>
      </c>
      <c r="E16" s="62"/>
      <c r="F16" s="63">
        <v>0.12</v>
      </c>
      <c r="G16" s="62"/>
      <c r="H16" s="62"/>
      <c r="I16" s="62"/>
      <c r="J16" s="62"/>
      <c r="K16" s="62"/>
      <c r="L16" s="62"/>
      <c r="M16" s="62"/>
    </row>
    <row r="17" spans="1:13" x14ac:dyDescent="0.35">
      <c r="A17" s="61"/>
      <c r="B17" s="64" t="s">
        <v>23</v>
      </c>
      <c r="C17" s="24"/>
      <c r="D17" s="65" t="s">
        <v>82</v>
      </c>
      <c r="E17" s="62">
        <v>167</v>
      </c>
      <c r="F17" s="62">
        <f>F16*E17</f>
        <v>20.04</v>
      </c>
      <c r="G17" s="62"/>
      <c r="H17" s="62"/>
      <c r="I17" s="62"/>
      <c r="J17" s="62">
        <f>I17*F17</f>
        <v>0</v>
      </c>
      <c r="K17" s="62"/>
      <c r="L17" s="62"/>
      <c r="M17" s="62">
        <f>L17+J17+H17</f>
        <v>0</v>
      </c>
    </row>
    <row r="18" spans="1:13" x14ac:dyDescent="0.35">
      <c r="A18" s="61"/>
      <c r="B18" s="64" t="s">
        <v>96</v>
      </c>
      <c r="C18" s="24"/>
      <c r="D18" s="65" t="s">
        <v>80</v>
      </c>
      <c r="E18" s="62">
        <v>6.5</v>
      </c>
      <c r="F18" s="62">
        <f>E18*F16</f>
        <v>0.78</v>
      </c>
      <c r="G18" s="62"/>
      <c r="H18" s="62"/>
      <c r="I18" s="62"/>
      <c r="J18" s="62">
        <f>I18*F18</f>
        <v>0</v>
      </c>
      <c r="K18" s="62"/>
      <c r="L18" s="62">
        <f>K18*F18</f>
        <v>0</v>
      </c>
      <c r="M18" s="62">
        <f>L18+J18+H18</f>
        <v>0</v>
      </c>
    </row>
    <row r="19" spans="1:13" x14ac:dyDescent="0.35">
      <c r="A19" s="61"/>
      <c r="B19" s="64" t="s">
        <v>97</v>
      </c>
      <c r="C19" s="24"/>
      <c r="D19" s="65" t="s">
        <v>80</v>
      </c>
      <c r="E19" s="62">
        <v>16.7</v>
      </c>
      <c r="F19" s="62">
        <f>E19*F16</f>
        <v>2.004</v>
      </c>
      <c r="G19" s="62"/>
      <c r="H19" s="62"/>
      <c r="I19" s="62"/>
      <c r="J19" s="62">
        <f>I19*F19</f>
        <v>0</v>
      </c>
      <c r="K19" s="62"/>
      <c r="L19" s="62">
        <f>K19*F19</f>
        <v>0</v>
      </c>
      <c r="M19" s="62">
        <f>L19+J19+H19</f>
        <v>0</v>
      </c>
    </row>
    <row r="20" spans="1:13" x14ac:dyDescent="0.35">
      <c r="A20" s="61"/>
      <c r="B20" s="65" t="s">
        <v>25</v>
      </c>
      <c r="C20" s="24"/>
      <c r="D20" s="65"/>
      <c r="E20" s="62"/>
      <c r="F20" s="62"/>
      <c r="G20" s="62"/>
      <c r="H20" s="62"/>
      <c r="I20" s="62"/>
      <c r="J20" s="62"/>
      <c r="K20" s="62"/>
      <c r="L20" s="62"/>
      <c r="M20" s="62"/>
    </row>
    <row r="21" spans="1:13" x14ac:dyDescent="0.35">
      <c r="A21" s="61" t="s">
        <v>0</v>
      </c>
      <c r="B21" s="29" t="s">
        <v>98</v>
      </c>
      <c r="C21" s="65"/>
      <c r="D21" s="65" t="s">
        <v>85</v>
      </c>
      <c r="E21" s="62"/>
      <c r="F21" s="62">
        <v>12</v>
      </c>
      <c r="G21" s="62"/>
      <c r="H21" s="62">
        <f>G21*F21</f>
        <v>0</v>
      </c>
      <c r="I21" s="62"/>
      <c r="J21" s="62"/>
      <c r="K21" s="62"/>
      <c r="L21" s="62"/>
      <c r="M21" s="62">
        <f>L21+J21+H21</f>
        <v>0</v>
      </c>
    </row>
    <row r="22" spans="1:13" x14ac:dyDescent="0.35">
      <c r="A22" s="61"/>
      <c r="B22" s="64" t="s">
        <v>29</v>
      </c>
      <c r="C22" s="24"/>
      <c r="D22" s="65" t="s">
        <v>80</v>
      </c>
      <c r="E22" s="62">
        <v>13.2</v>
      </c>
      <c r="F22" s="62">
        <f>E22*F16</f>
        <v>1.5839999999999999</v>
      </c>
      <c r="G22" s="62"/>
      <c r="H22" s="62">
        <f>G22*F22</f>
        <v>0</v>
      </c>
      <c r="I22" s="62"/>
      <c r="J22" s="62"/>
      <c r="K22" s="62"/>
      <c r="L22" s="62"/>
      <c r="M22" s="62">
        <f>L22+J22+H22</f>
        <v>0</v>
      </c>
    </row>
    <row r="23" spans="1:13" ht="29" x14ac:dyDescent="0.35">
      <c r="A23" s="61">
        <v>4</v>
      </c>
      <c r="B23" s="26" t="s">
        <v>99</v>
      </c>
      <c r="C23" s="24" t="s">
        <v>112</v>
      </c>
      <c r="D23" s="25" t="s">
        <v>117</v>
      </c>
      <c r="E23" s="62"/>
      <c r="F23" s="63">
        <v>0.03</v>
      </c>
      <c r="G23" s="62"/>
      <c r="H23" s="62"/>
      <c r="I23" s="62"/>
      <c r="J23" s="62"/>
      <c r="K23" s="62"/>
      <c r="L23" s="62"/>
      <c r="M23" s="62"/>
    </row>
    <row r="24" spans="1:13" x14ac:dyDescent="0.35">
      <c r="A24" s="61"/>
      <c r="B24" s="64" t="s">
        <v>23</v>
      </c>
      <c r="C24" s="24"/>
      <c r="D24" s="65" t="s">
        <v>82</v>
      </c>
      <c r="E24" s="62">
        <v>19.899999999999999</v>
      </c>
      <c r="F24" s="62">
        <f>F23*E24</f>
        <v>0.59699999999999998</v>
      </c>
      <c r="G24" s="62"/>
      <c r="H24" s="62"/>
      <c r="I24" s="62"/>
      <c r="J24" s="62">
        <f>I24*F24</f>
        <v>0</v>
      </c>
      <c r="K24" s="62"/>
      <c r="L24" s="62"/>
      <c r="M24" s="62">
        <f>L24+J24+H24</f>
        <v>0</v>
      </c>
    </row>
    <row r="25" spans="1:13" x14ac:dyDescent="0.35">
      <c r="A25" s="61"/>
      <c r="B25" s="65" t="s">
        <v>25</v>
      </c>
      <c r="C25" s="24"/>
      <c r="D25" s="65"/>
      <c r="E25" s="62"/>
      <c r="F25" s="62"/>
      <c r="G25" s="62"/>
      <c r="H25" s="62"/>
      <c r="I25" s="62"/>
      <c r="J25" s="62"/>
      <c r="K25" s="62"/>
      <c r="L25" s="62"/>
      <c r="M25" s="62"/>
    </row>
    <row r="26" spans="1:13" x14ac:dyDescent="0.35">
      <c r="A26" s="61" t="s">
        <v>0</v>
      </c>
      <c r="B26" s="66" t="s">
        <v>99</v>
      </c>
      <c r="C26" s="65"/>
      <c r="D26" s="65" t="s">
        <v>85</v>
      </c>
      <c r="E26" s="62">
        <v>101</v>
      </c>
      <c r="F26" s="62">
        <f>E26*F23</f>
        <v>3.03</v>
      </c>
      <c r="G26" s="62"/>
      <c r="H26" s="62">
        <f>G26*F26</f>
        <v>0</v>
      </c>
      <c r="I26" s="62"/>
      <c r="J26" s="62"/>
      <c r="K26" s="62"/>
      <c r="L26" s="62"/>
      <c r="M26" s="62">
        <f>L26+J26+H26</f>
        <v>0</v>
      </c>
    </row>
    <row r="27" spans="1:13" x14ac:dyDescent="0.35">
      <c r="A27" s="61"/>
      <c r="B27" s="64" t="s">
        <v>29</v>
      </c>
      <c r="C27" s="24"/>
      <c r="D27" s="65" t="s">
        <v>80</v>
      </c>
      <c r="E27" s="62">
        <v>2.34</v>
      </c>
      <c r="F27" s="62">
        <f>E27*F23</f>
        <v>7.0199999999999999E-2</v>
      </c>
      <c r="G27" s="62"/>
      <c r="H27" s="62">
        <f>G27*F27</f>
        <v>0</v>
      </c>
      <c r="I27" s="62"/>
      <c r="J27" s="62"/>
      <c r="K27" s="62"/>
      <c r="L27" s="62"/>
      <c r="M27" s="62">
        <f>L27+J27+H27</f>
        <v>0</v>
      </c>
    </row>
    <row r="28" spans="1:13" ht="32" x14ac:dyDescent="0.35">
      <c r="A28" s="61">
        <v>5</v>
      </c>
      <c r="B28" s="26" t="s">
        <v>100</v>
      </c>
      <c r="C28" s="24" t="s">
        <v>113</v>
      </c>
      <c r="D28" s="25" t="s">
        <v>117</v>
      </c>
      <c r="E28" s="62"/>
      <c r="F28" s="63">
        <v>0.12</v>
      </c>
      <c r="G28" s="62"/>
      <c r="H28" s="62"/>
      <c r="I28" s="62"/>
      <c r="J28" s="62"/>
      <c r="K28" s="62"/>
      <c r="L28" s="62"/>
      <c r="M28" s="62"/>
    </row>
    <row r="29" spans="1:13" x14ac:dyDescent="0.35">
      <c r="A29" s="61"/>
      <c r="B29" s="64" t="s">
        <v>23</v>
      </c>
      <c r="C29" s="24"/>
      <c r="D29" s="65" t="s">
        <v>82</v>
      </c>
      <c r="E29" s="62">
        <v>19.2</v>
      </c>
      <c r="F29" s="62">
        <f>F28*E29</f>
        <v>2.3039999999999998</v>
      </c>
      <c r="G29" s="62"/>
      <c r="H29" s="62"/>
      <c r="I29" s="62"/>
      <c r="J29" s="62">
        <f>I29*F29</f>
        <v>0</v>
      </c>
      <c r="K29" s="62"/>
      <c r="L29" s="62"/>
      <c r="M29" s="62">
        <f>L29+J29+H29</f>
        <v>0</v>
      </c>
    </row>
    <row r="30" spans="1:13" x14ac:dyDescent="0.35">
      <c r="A30" s="61"/>
      <c r="B30" s="65" t="s">
        <v>25</v>
      </c>
      <c r="C30" s="24"/>
      <c r="D30" s="65"/>
      <c r="E30" s="62"/>
      <c r="F30" s="62"/>
      <c r="G30" s="62"/>
      <c r="H30" s="62"/>
      <c r="I30" s="62"/>
      <c r="J30" s="62"/>
      <c r="K30" s="62"/>
      <c r="L30" s="62"/>
      <c r="M30" s="62"/>
    </row>
    <row r="31" spans="1:13" x14ac:dyDescent="0.35">
      <c r="A31" s="61" t="s">
        <v>0</v>
      </c>
      <c r="B31" s="66" t="s">
        <v>100</v>
      </c>
      <c r="C31" s="65"/>
      <c r="D31" s="65" t="s">
        <v>85</v>
      </c>
      <c r="E31" s="62">
        <v>101</v>
      </c>
      <c r="F31" s="62">
        <f>E31*F28</f>
        <v>12.12</v>
      </c>
      <c r="G31" s="62"/>
      <c r="H31" s="62">
        <f>G31*F31</f>
        <v>0</v>
      </c>
      <c r="I31" s="62"/>
      <c r="J31" s="62"/>
      <c r="K31" s="62"/>
      <c r="L31" s="62"/>
      <c r="M31" s="62">
        <f>L31+J31+H31</f>
        <v>0</v>
      </c>
    </row>
    <row r="32" spans="1:13" x14ac:dyDescent="0.35">
      <c r="A32" s="61"/>
      <c r="B32" s="64" t="s">
        <v>29</v>
      </c>
      <c r="C32" s="24"/>
      <c r="D32" s="65" t="s">
        <v>80</v>
      </c>
      <c r="E32" s="62">
        <v>2.34</v>
      </c>
      <c r="F32" s="62">
        <f>E32*F28</f>
        <v>0.28079999999999999</v>
      </c>
      <c r="G32" s="62"/>
      <c r="H32" s="62">
        <f>G32*F32</f>
        <v>0</v>
      </c>
      <c r="I32" s="62"/>
      <c r="J32" s="62"/>
      <c r="K32" s="62"/>
      <c r="L32" s="62"/>
      <c r="M32" s="62">
        <f>L32+J32+H32</f>
        <v>0</v>
      </c>
    </row>
    <row r="33" spans="1:13" ht="29" x14ac:dyDescent="0.35">
      <c r="A33" s="61">
        <v>6</v>
      </c>
      <c r="B33" s="26" t="s">
        <v>101</v>
      </c>
      <c r="C33" s="24" t="s">
        <v>114</v>
      </c>
      <c r="D33" s="25" t="s">
        <v>85</v>
      </c>
      <c r="E33" s="62"/>
      <c r="F33" s="63">
        <v>3</v>
      </c>
      <c r="G33" s="62"/>
      <c r="H33" s="62"/>
      <c r="I33" s="62"/>
      <c r="J33" s="62"/>
      <c r="K33" s="62"/>
      <c r="L33" s="62"/>
      <c r="M33" s="62"/>
    </row>
    <row r="34" spans="1:13" x14ac:dyDescent="0.35">
      <c r="A34" s="61"/>
      <c r="B34" s="64" t="s">
        <v>23</v>
      </c>
      <c r="C34" s="24"/>
      <c r="D34" s="65" t="s">
        <v>82</v>
      </c>
      <c r="E34" s="62">
        <v>2</v>
      </c>
      <c r="F34" s="62">
        <f>F33*E34</f>
        <v>6</v>
      </c>
      <c r="G34" s="62"/>
      <c r="H34" s="62"/>
      <c r="I34" s="62"/>
      <c r="J34" s="62">
        <f>I34*F34</f>
        <v>0</v>
      </c>
      <c r="K34" s="62"/>
      <c r="L34" s="62"/>
      <c r="M34" s="62">
        <f>L34+J34+H34</f>
        <v>0</v>
      </c>
    </row>
    <row r="35" spans="1:13" x14ac:dyDescent="0.35">
      <c r="A35" s="61"/>
      <c r="B35" s="64" t="s">
        <v>24</v>
      </c>
      <c r="C35" s="24"/>
      <c r="D35" s="65" t="s">
        <v>80</v>
      </c>
      <c r="E35" s="62">
        <v>0</v>
      </c>
      <c r="F35" s="62">
        <f>E35*F33</f>
        <v>0</v>
      </c>
      <c r="G35" s="62"/>
      <c r="H35" s="62"/>
      <c r="I35" s="62"/>
      <c r="J35" s="62"/>
      <c r="K35" s="62"/>
      <c r="L35" s="62">
        <f>K35*F35</f>
        <v>0</v>
      </c>
      <c r="M35" s="62">
        <f>L35+J35+H35</f>
        <v>0</v>
      </c>
    </row>
    <row r="36" spans="1:13" x14ac:dyDescent="0.35">
      <c r="A36" s="61"/>
      <c r="B36" s="65" t="s">
        <v>25</v>
      </c>
      <c r="C36" s="24"/>
      <c r="D36" s="65"/>
      <c r="E36" s="62"/>
      <c r="F36" s="62"/>
      <c r="G36" s="62"/>
      <c r="H36" s="62"/>
      <c r="I36" s="62"/>
      <c r="J36" s="62"/>
      <c r="K36" s="62"/>
      <c r="L36" s="62"/>
      <c r="M36" s="62"/>
    </row>
    <row r="37" spans="1:13" x14ac:dyDescent="0.35">
      <c r="A37" s="61" t="s">
        <v>0</v>
      </c>
      <c r="B37" s="29" t="s">
        <v>102</v>
      </c>
      <c r="C37" s="65"/>
      <c r="D37" s="65" t="s">
        <v>121</v>
      </c>
      <c r="E37" s="62"/>
      <c r="F37" s="62">
        <v>1</v>
      </c>
      <c r="G37" s="62"/>
      <c r="H37" s="62">
        <f>G37*F37</f>
        <v>0</v>
      </c>
      <c r="I37" s="62"/>
      <c r="J37" s="62"/>
      <c r="K37" s="62"/>
      <c r="L37" s="62"/>
      <c r="M37" s="62">
        <f>L37+J37+H37</f>
        <v>0</v>
      </c>
    </row>
    <row r="38" spans="1:13" x14ac:dyDescent="0.35">
      <c r="A38" s="61" t="s">
        <v>0</v>
      </c>
      <c r="B38" s="29" t="s">
        <v>103</v>
      </c>
      <c r="C38" s="65"/>
      <c r="D38" s="65" t="s">
        <v>121</v>
      </c>
      <c r="E38" s="62"/>
      <c r="F38" s="62">
        <v>1</v>
      </c>
      <c r="G38" s="62"/>
      <c r="H38" s="62">
        <f>G38*F38</f>
        <v>0</v>
      </c>
      <c r="I38" s="62"/>
      <c r="J38" s="62"/>
      <c r="K38" s="62"/>
      <c r="L38" s="62"/>
      <c r="M38" s="62">
        <f>L38+J38+H38</f>
        <v>0</v>
      </c>
    </row>
    <row r="39" spans="1:13" x14ac:dyDescent="0.35">
      <c r="A39" s="61" t="s">
        <v>0</v>
      </c>
      <c r="B39" s="29" t="s">
        <v>104</v>
      </c>
      <c r="C39" s="65"/>
      <c r="D39" s="65" t="s">
        <v>121</v>
      </c>
      <c r="E39" s="62"/>
      <c r="F39" s="62">
        <v>1</v>
      </c>
      <c r="G39" s="62"/>
      <c r="H39" s="62">
        <f>G39*F39</f>
        <v>0</v>
      </c>
      <c r="I39" s="62"/>
      <c r="J39" s="62"/>
      <c r="K39" s="62"/>
      <c r="L39" s="62"/>
      <c r="M39" s="62">
        <f>L39+J39+H39</f>
        <v>0</v>
      </c>
    </row>
    <row r="40" spans="1:13" x14ac:dyDescent="0.35">
      <c r="A40" s="61"/>
      <c r="B40" s="64" t="s">
        <v>29</v>
      </c>
      <c r="C40" s="24"/>
      <c r="D40" s="65" t="s">
        <v>80</v>
      </c>
      <c r="E40" s="62">
        <v>1.26</v>
      </c>
      <c r="F40" s="62">
        <f>E40*F33</f>
        <v>3.7800000000000002</v>
      </c>
      <c r="G40" s="62"/>
      <c r="H40" s="62">
        <f>G40*F40</f>
        <v>0</v>
      </c>
      <c r="I40" s="62"/>
      <c r="J40" s="62"/>
      <c r="K40" s="62"/>
      <c r="L40" s="62"/>
      <c r="M40" s="62">
        <f>L40+J40+H40</f>
        <v>0</v>
      </c>
    </row>
    <row r="41" spans="1:13" ht="29" x14ac:dyDescent="0.35">
      <c r="A41" s="61">
        <v>7</v>
      </c>
      <c r="B41" s="26" t="s">
        <v>105</v>
      </c>
      <c r="C41" s="24" t="s">
        <v>115</v>
      </c>
      <c r="D41" s="25" t="s">
        <v>119</v>
      </c>
      <c r="E41" s="62"/>
      <c r="F41" s="63">
        <v>1</v>
      </c>
      <c r="G41" s="62"/>
      <c r="H41" s="62"/>
      <c r="I41" s="62"/>
      <c r="J41" s="62"/>
      <c r="K41" s="62"/>
      <c r="L41" s="62"/>
      <c r="M41" s="62"/>
    </row>
    <row r="42" spans="1:13" x14ac:dyDescent="0.35">
      <c r="A42" s="61"/>
      <c r="B42" s="64" t="s">
        <v>23</v>
      </c>
      <c r="C42" s="24"/>
      <c r="D42" s="65" t="s">
        <v>82</v>
      </c>
      <c r="E42" s="62">
        <f>1.76+0.42*2+0.32*5</f>
        <v>4.2</v>
      </c>
      <c r="F42" s="62">
        <f>F41*E42</f>
        <v>4.2</v>
      </c>
      <c r="G42" s="62"/>
      <c r="H42" s="62"/>
      <c r="I42" s="62"/>
      <c r="J42" s="62">
        <f>I42*F42</f>
        <v>0</v>
      </c>
      <c r="K42" s="62"/>
      <c r="L42" s="62"/>
      <c r="M42" s="62">
        <f>L42+J42+H42</f>
        <v>0</v>
      </c>
    </row>
    <row r="43" spans="1:13" x14ac:dyDescent="0.35">
      <c r="A43" s="61"/>
      <c r="B43" s="64" t="s">
        <v>24</v>
      </c>
      <c r="C43" s="24"/>
      <c r="D43" s="65" t="s">
        <v>80</v>
      </c>
      <c r="E43" s="62">
        <f>0.16+0.04*2+0.03*5</f>
        <v>0.39</v>
      </c>
      <c r="F43" s="62">
        <f>E43*F41</f>
        <v>0.39</v>
      </c>
      <c r="G43" s="62"/>
      <c r="H43" s="62"/>
      <c r="I43" s="62"/>
      <c r="J43" s="62"/>
      <c r="K43" s="62"/>
      <c r="L43" s="62">
        <f>K43*F43</f>
        <v>0</v>
      </c>
      <c r="M43" s="62">
        <f>L43+J43+H43</f>
        <v>0</v>
      </c>
    </row>
    <row r="44" spans="1:13" x14ac:dyDescent="0.35">
      <c r="A44" s="61"/>
      <c r="B44" s="65" t="s">
        <v>25</v>
      </c>
      <c r="C44" s="24"/>
      <c r="D44" s="65"/>
      <c r="E44" s="62"/>
      <c r="F44" s="62"/>
      <c r="G44" s="62"/>
      <c r="H44" s="62"/>
      <c r="I44" s="62"/>
      <c r="J44" s="62"/>
      <c r="K44" s="62"/>
      <c r="L44" s="62"/>
      <c r="M44" s="62"/>
    </row>
    <row r="45" spans="1:13" x14ac:dyDescent="0.35">
      <c r="A45" s="61" t="s">
        <v>0</v>
      </c>
      <c r="B45" s="66" t="s">
        <v>106</v>
      </c>
      <c r="C45" s="65"/>
      <c r="D45" s="65" t="s">
        <v>120</v>
      </c>
      <c r="E45" s="62"/>
      <c r="F45" s="62">
        <v>5</v>
      </c>
      <c r="G45" s="62"/>
      <c r="H45" s="62">
        <f t="shared" ref="H45:H47" si="0">G45*F45</f>
        <v>0</v>
      </c>
      <c r="I45" s="62"/>
      <c r="J45" s="62"/>
      <c r="K45" s="62"/>
      <c r="L45" s="62"/>
      <c r="M45" s="62">
        <f t="shared" ref="M45:M47" si="1">L45+J45+H45</f>
        <v>0</v>
      </c>
    </row>
    <row r="46" spans="1:13" x14ac:dyDescent="0.35">
      <c r="A46" s="61" t="s">
        <v>0</v>
      </c>
      <c r="B46" s="66" t="s">
        <v>26</v>
      </c>
      <c r="C46" s="65"/>
      <c r="D46" s="65" t="s">
        <v>120</v>
      </c>
      <c r="E46" s="62"/>
      <c r="F46" s="62">
        <v>4.5</v>
      </c>
      <c r="G46" s="62"/>
      <c r="H46" s="62">
        <f t="shared" si="0"/>
        <v>0</v>
      </c>
      <c r="I46" s="62"/>
      <c r="J46" s="62"/>
      <c r="K46" s="62"/>
      <c r="L46" s="62"/>
      <c r="M46" s="62">
        <f t="shared" si="1"/>
        <v>0</v>
      </c>
    </row>
    <row r="47" spans="1:13" x14ac:dyDescent="0.35">
      <c r="A47" s="61"/>
      <c r="B47" s="64" t="s">
        <v>29</v>
      </c>
      <c r="C47" s="24"/>
      <c r="D47" s="65" t="s">
        <v>80</v>
      </c>
      <c r="E47" s="62">
        <f>0.04+0.04*2</f>
        <v>0.12</v>
      </c>
      <c r="F47" s="62">
        <f>E47*F41</f>
        <v>0.12</v>
      </c>
      <c r="G47" s="62"/>
      <c r="H47" s="62">
        <f t="shared" si="0"/>
        <v>0</v>
      </c>
      <c r="I47" s="62"/>
      <c r="J47" s="62"/>
      <c r="K47" s="62"/>
      <c r="L47" s="62"/>
      <c r="M47" s="62">
        <f t="shared" si="1"/>
        <v>0</v>
      </c>
    </row>
    <row r="48" spans="1:13" ht="29" x14ac:dyDescent="0.35">
      <c r="A48" s="61">
        <v>8</v>
      </c>
      <c r="B48" s="26" t="s">
        <v>107</v>
      </c>
      <c r="C48" s="24" t="s">
        <v>116</v>
      </c>
      <c r="D48" s="25" t="s">
        <v>85</v>
      </c>
      <c r="E48" s="62"/>
      <c r="F48" s="63">
        <v>2</v>
      </c>
      <c r="G48" s="62"/>
      <c r="H48" s="62"/>
      <c r="I48" s="62"/>
      <c r="J48" s="62"/>
      <c r="K48" s="62"/>
      <c r="L48" s="62"/>
      <c r="M48" s="62"/>
    </row>
    <row r="49" spans="1:13" x14ac:dyDescent="0.35">
      <c r="A49" s="61"/>
      <c r="B49" s="64" t="s">
        <v>23</v>
      </c>
      <c r="C49" s="24"/>
      <c r="D49" s="65" t="s">
        <v>82</v>
      </c>
      <c r="E49" s="62">
        <v>0.7</v>
      </c>
      <c r="F49" s="62">
        <f>F48*E49</f>
        <v>1.4</v>
      </c>
      <c r="G49" s="62"/>
      <c r="H49" s="62"/>
      <c r="I49" s="62"/>
      <c r="J49" s="62">
        <f>I49*F49</f>
        <v>0</v>
      </c>
      <c r="K49" s="62"/>
      <c r="L49" s="62"/>
      <c r="M49" s="62">
        <f>L49+J49+H49</f>
        <v>0</v>
      </c>
    </row>
    <row r="50" spans="1:13" x14ac:dyDescent="0.35">
      <c r="A50" s="61"/>
      <c r="B50" s="64" t="s">
        <v>108</v>
      </c>
      <c r="C50" s="24"/>
      <c r="D50" s="65" t="s">
        <v>80</v>
      </c>
      <c r="E50" s="62">
        <f>16.1/100</f>
        <v>0.161</v>
      </c>
      <c r="F50" s="62">
        <f>E50*F48</f>
        <v>0.32200000000000001</v>
      </c>
      <c r="G50" s="62"/>
      <c r="H50" s="62">
        <f>G50*F50</f>
        <v>0</v>
      </c>
      <c r="I50" s="62"/>
      <c r="J50" s="62"/>
      <c r="K50" s="62"/>
      <c r="L50" s="62"/>
      <c r="M50" s="62">
        <f>L50+J50+H50</f>
        <v>0</v>
      </c>
    </row>
    <row r="51" spans="1:13" x14ac:dyDescent="0.35">
      <c r="A51" s="61"/>
      <c r="B51" s="65" t="s">
        <v>25</v>
      </c>
      <c r="C51" s="24"/>
      <c r="D51" s="65"/>
      <c r="E51" s="62"/>
      <c r="F51" s="62"/>
      <c r="G51" s="62"/>
      <c r="H51" s="62"/>
      <c r="I51" s="62"/>
      <c r="J51" s="62"/>
      <c r="K51" s="62"/>
      <c r="L51" s="62"/>
      <c r="M51" s="62"/>
    </row>
    <row r="52" spans="1:13" x14ac:dyDescent="0.35">
      <c r="A52" s="61" t="s">
        <v>0</v>
      </c>
      <c r="B52" s="29" t="s">
        <v>107</v>
      </c>
      <c r="C52" s="65"/>
      <c r="D52" s="65" t="s">
        <v>121</v>
      </c>
      <c r="E52" s="62"/>
      <c r="F52" s="62">
        <v>1</v>
      </c>
      <c r="G52" s="62"/>
      <c r="H52" s="62">
        <f>G52*F52</f>
        <v>0</v>
      </c>
      <c r="I52" s="62"/>
      <c r="J52" s="62"/>
      <c r="K52" s="62"/>
      <c r="L52" s="62"/>
      <c r="M52" s="62">
        <f>L52+J52+H52</f>
        <v>0</v>
      </c>
    </row>
    <row r="53" spans="1:13" x14ac:dyDescent="0.35">
      <c r="A53" s="17" t="s">
        <v>0</v>
      </c>
      <c r="B53" s="18" t="s">
        <v>21</v>
      </c>
      <c r="C53" s="18"/>
      <c r="D53" s="17" t="s">
        <v>0</v>
      </c>
      <c r="E53" s="17"/>
      <c r="F53" s="19" t="s">
        <v>0</v>
      </c>
      <c r="G53" s="19"/>
      <c r="H53" s="19">
        <f>SUM(H6:H52)</f>
        <v>0</v>
      </c>
      <c r="I53" s="19"/>
      <c r="J53" s="19">
        <f>SUM(J6:J52)</f>
        <v>0</v>
      </c>
      <c r="K53" s="19"/>
      <c r="L53" s="19">
        <f>SUM(L6:L52)</f>
        <v>0</v>
      </c>
      <c r="M53" s="19">
        <f>SUM(M6:M52)</f>
        <v>0</v>
      </c>
    </row>
    <row r="54" spans="1:13" x14ac:dyDescent="0.35">
      <c r="A54" s="29"/>
      <c r="B54" s="24" t="s">
        <v>60</v>
      </c>
      <c r="C54" s="24"/>
      <c r="D54" s="60">
        <v>0.04</v>
      </c>
      <c r="E54" s="57"/>
      <c r="F54" s="27"/>
      <c r="G54" s="27"/>
      <c r="H54" s="27" t="s">
        <v>0</v>
      </c>
      <c r="I54" s="27"/>
      <c r="J54" s="27"/>
      <c r="K54" s="27"/>
      <c r="L54" s="27" t="s">
        <v>0</v>
      </c>
      <c r="M54" s="27">
        <f>H53*D54</f>
        <v>0</v>
      </c>
    </row>
    <row r="55" spans="1:13" x14ac:dyDescent="0.35">
      <c r="A55" s="17"/>
      <c r="B55" s="18" t="s">
        <v>89</v>
      </c>
      <c r="C55" s="18"/>
      <c r="D55" s="58" t="s">
        <v>0</v>
      </c>
      <c r="E55" s="18"/>
      <c r="F55" s="19"/>
      <c r="G55" s="19"/>
      <c r="H55" s="19" t="s">
        <v>0</v>
      </c>
      <c r="I55" s="19"/>
      <c r="J55" s="19"/>
      <c r="K55" s="19"/>
      <c r="L55" s="19" t="s">
        <v>0</v>
      </c>
      <c r="M55" s="19">
        <f>M54+M53</f>
        <v>0</v>
      </c>
    </row>
    <row r="56" spans="1:13" x14ac:dyDescent="0.35">
      <c r="A56" s="29"/>
      <c r="B56" s="24" t="s">
        <v>61</v>
      </c>
      <c r="C56" s="24"/>
      <c r="D56" s="60">
        <v>0.1</v>
      </c>
      <c r="E56" s="57"/>
      <c r="F56" s="27"/>
      <c r="G56" s="27"/>
      <c r="H56" s="27" t="s">
        <v>0</v>
      </c>
      <c r="I56" s="27"/>
      <c r="J56" s="27"/>
      <c r="K56" s="27"/>
      <c r="L56" s="27" t="s">
        <v>0</v>
      </c>
      <c r="M56" s="27">
        <f>M55*D56</f>
        <v>0</v>
      </c>
    </row>
    <row r="57" spans="1:13" x14ac:dyDescent="0.35">
      <c r="A57" s="17"/>
      <c r="B57" s="18" t="s">
        <v>89</v>
      </c>
      <c r="C57" s="18"/>
      <c r="D57" s="58" t="s">
        <v>0</v>
      </c>
      <c r="E57" s="18"/>
      <c r="F57" s="19"/>
      <c r="G57" s="19"/>
      <c r="H57" s="19" t="s">
        <v>0</v>
      </c>
      <c r="I57" s="19"/>
      <c r="J57" s="19"/>
      <c r="K57" s="19"/>
      <c r="L57" s="19" t="s">
        <v>0</v>
      </c>
      <c r="M57" s="19">
        <f>M56+M55</f>
        <v>0</v>
      </c>
    </row>
    <row r="58" spans="1:13" x14ac:dyDescent="0.35">
      <c r="A58" s="29"/>
      <c r="B58" s="24" t="s">
        <v>62</v>
      </c>
      <c r="C58" s="24"/>
      <c r="D58" s="60">
        <v>0.08</v>
      </c>
      <c r="E58" s="57"/>
      <c r="F58" s="27"/>
      <c r="G58" s="27"/>
      <c r="H58" s="27" t="s">
        <v>0</v>
      </c>
      <c r="I58" s="27"/>
      <c r="J58" s="27"/>
      <c r="K58" s="27"/>
      <c r="L58" s="27" t="s">
        <v>0</v>
      </c>
      <c r="M58" s="27">
        <f>M57*D58</f>
        <v>0</v>
      </c>
    </row>
    <row r="59" spans="1:13" x14ac:dyDescent="0.35">
      <c r="A59" s="17"/>
      <c r="B59" s="18" t="s">
        <v>89</v>
      </c>
      <c r="C59" s="18"/>
      <c r="D59" s="58" t="s">
        <v>0</v>
      </c>
      <c r="E59" s="18"/>
      <c r="F59" s="19"/>
      <c r="G59" s="19"/>
      <c r="H59" s="19" t="s">
        <v>0</v>
      </c>
      <c r="I59" s="19"/>
      <c r="J59" s="19"/>
      <c r="K59" s="19"/>
      <c r="L59" s="19" t="s">
        <v>0</v>
      </c>
      <c r="M59" s="19">
        <f>M58+M57</f>
        <v>0</v>
      </c>
    </row>
    <row r="60" spans="1:13" x14ac:dyDescent="0.35">
      <c r="A60" s="29"/>
      <c r="B60" s="24" t="s">
        <v>63</v>
      </c>
      <c r="C60" s="24"/>
      <c r="D60" s="60">
        <v>0.05</v>
      </c>
      <c r="E60" s="57"/>
      <c r="F60" s="27"/>
      <c r="G60" s="27"/>
      <c r="H60" s="27" t="s">
        <v>0</v>
      </c>
      <c r="I60" s="27"/>
      <c r="J60" s="27"/>
      <c r="K60" s="27"/>
      <c r="L60" s="27" t="s">
        <v>0</v>
      </c>
      <c r="M60" s="27">
        <f>M59*D60</f>
        <v>0</v>
      </c>
    </row>
    <row r="61" spans="1:13" x14ac:dyDescent="0.35">
      <c r="A61" s="17"/>
      <c r="B61" s="18" t="s">
        <v>89</v>
      </c>
      <c r="C61" s="18"/>
      <c r="D61" s="58" t="s">
        <v>0</v>
      </c>
      <c r="E61" s="18"/>
      <c r="F61" s="19"/>
      <c r="G61" s="19"/>
      <c r="H61" s="19" t="s">
        <v>0</v>
      </c>
      <c r="I61" s="19"/>
      <c r="J61" s="19"/>
      <c r="K61" s="19"/>
      <c r="L61" s="19" t="s">
        <v>0</v>
      </c>
      <c r="M61" s="19">
        <f>M60+M59</f>
        <v>0</v>
      </c>
    </row>
    <row r="62" spans="1:13" x14ac:dyDescent="0.35">
      <c r="A62" s="29"/>
      <c r="B62" s="24" t="s">
        <v>109</v>
      </c>
      <c r="C62" s="24"/>
      <c r="D62" s="56">
        <v>0.18</v>
      </c>
      <c r="E62" s="57"/>
      <c r="F62" s="27"/>
      <c r="G62" s="27"/>
      <c r="H62" s="27" t="s">
        <v>0</v>
      </c>
      <c r="I62" s="27"/>
      <c r="J62" s="27"/>
      <c r="K62" s="27"/>
      <c r="L62" s="27" t="s">
        <v>0</v>
      </c>
      <c r="M62" s="27">
        <f>M61*D62</f>
        <v>0</v>
      </c>
    </row>
    <row r="63" spans="1:13" x14ac:dyDescent="0.35">
      <c r="A63" s="17"/>
      <c r="B63" s="18" t="s">
        <v>89</v>
      </c>
      <c r="C63" s="18"/>
      <c r="D63" s="58" t="s">
        <v>0</v>
      </c>
      <c r="E63" s="18"/>
      <c r="F63" s="19"/>
      <c r="G63" s="19"/>
      <c r="H63" s="19" t="s">
        <v>0</v>
      </c>
      <c r="I63" s="19"/>
      <c r="J63" s="19"/>
      <c r="K63" s="19"/>
      <c r="L63" s="19" t="s">
        <v>0</v>
      </c>
      <c r="M63" s="19">
        <f>M62+M61</f>
        <v>0</v>
      </c>
    </row>
  </sheetData>
  <mergeCells count="13">
    <mergeCell ref="K4:L4"/>
    <mergeCell ref="M4:M5"/>
    <mergeCell ref="O2:Q2"/>
    <mergeCell ref="A4:A5"/>
    <mergeCell ref="B4:B5"/>
    <mergeCell ref="C4:C5"/>
    <mergeCell ref="D4:D5"/>
    <mergeCell ref="E4:E5"/>
    <mergeCell ref="F4:F5"/>
    <mergeCell ref="G4:H4"/>
    <mergeCell ref="I4:J4"/>
    <mergeCell ref="A1:M2"/>
    <mergeCell ref="A3:M3"/>
  </mergeCells>
  <printOptions horizontalCentered="1"/>
  <pageMargins left="0.45" right="0.25" top="0.3" bottom="0.45" header="0.3" footer="0.3"/>
  <pageSetup scale="76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ჯამური</vt:lpstr>
      <vt:lpstr>სამშენებლო-სარემონტო</vt:lpstr>
      <vt:lpstr>ელექტროობა</vt:lpstr>
      <vt:lpstr>ელექტროობა!Print_Area</vt:lpstr>
      <vt:lpstr>'სამშენებლო-სარემონტო'!Print_Area</vt:lpstr>
      <vt:lpstr>ჯამური!Print_Area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2019-10-03T07:16:30Z</dcterms:modified>
</cp:coreProperties>
</file>